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обрание 2024\"/>
    </mc:Choice>
  </mc:AlternateContent>
  <bookViews>
    <workbookView xWindow="240" yWindow="120" windowWidth="20115" windowHeight="69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72" i="1" l="1"/>
  <c r="G73" i="1"/>
  <c r="H84" i="1"/>
  <c r="H86" i="1"/>
  <c r="H83" i="1"/>
  <c r="C67" i="1"/>
  <c r="E62" i="1"/>
  <c r="E63" i="1"/>
  <c r="E64" i="1"/>
  <c r="E65" i="1"/>
  <c r="E66" i="1"/>
  <c r="E61" i="1"/>
  <c r="G46" i="1"/>
  <c r="G45" i="1"/>
  <c r="G47" i="1" s="1"/>
  <c r="F54" i="1"/>
  <c r="F55" i="1"/>
  <c r="F56" i="1"/>
  <c r="F53" i="1"/>
  <c r="C57" i="1"/>
  <c r="F19" i="1"/>
  <c r="G19" i="1" s="1"/>
  <c r="F20" i="1"/>
  <c r="F18" i="1"/>
  <c r="G21" i="1"/>
  <c r="D46" i="1"/>
  <c r="D45" i="1"/>
  <c r="G36" i="1"/>
  <c r="H36" i="1" s="1"/>
  <c r="G37" i="1"/>
  <c r="H37" i="1" s="1"/>
  <c r="G38" i="1"/>
  <c r="H38" i="1" s="1"/>
  <c r="G39" i="1"/>
  <c r="H39" i="1" s="1"/>
  <c r="G40" i="1"/>
  <c r="H40" i="1" s="1"/>
  <c r="G35" i="1"/>
  <c r="H35" i="1" s="1"/>
  <c r="F29" i="1"/>
  <c r="G29" i="1" s="1"/>
  <c r="F27" i="1"/>
  <c r="G27" i="1" s="1"/>
  <c r="F28" i="1"/>
  <c r="G28" i="1" s="1"/>
  <c r="F26" i="1"/>
  <c r="G26" i="1" s="1"/>
  <c r="G20" i="1"/>
  <c r="G18" i="1"/>
  <c r="G41" i="1" l="1"/>
  <c r="D71" i="1" s="1"/>
  <c r="D47" i="1"/>
  <c r="F22" i="1"/>
  <c r="F57" i="1"/>
  <c r="E67" i="1"/>
  <c r="G22" i="1"/>
  <c r="H41" i="1"/>
  <c r="G30" i="1"/>
  <c r="F30" i="1"/>
  <c r="D74" i="1" l="1"/>
  <c r="D76" i="1" s="1"/>
  <c r="D78" i="1" s="1"/>
  <c r="G71" i="1"/>
  <c r="G74" i="1" s="1"/>
  <c r="C10" i="1" l="1"/>
  <c r="D79" i="1"/>
</calcChain>
</file>

<file path=xl/sharedStrings.xml><?xml version="1.0" encoding="utf-8"?>
<sst xmlns="http://schemas.openxmlformats.org/spreadsheetml/2006/main" count="181" uniqueCount="141">
  <si>
    <t>Смета утверждена на общем собрании СНТ «Конструктор».</t>
  </si>
  <si>
    <t>Протокол  от «____» февраля 2024 года</t>
  </si>
  <si>
    <t>Председатель собрания ____________________</t>
  </si>
  <si>
    <t xml:space="preserve">Секретарь собрания    ______________________ </t>
  </si>
  <si>
    <t xml:space="preserve">Долг по взносам и обязательным платежам на 01.01.2023г – ________________________ руб.                                                             </t>
  </si>
  <si>
    <t xml:space="preserve"> </t>
  </si>
  <si>
    <t xml:space="preserve">                                                           ПРИХОД ДЕНЕЖНЫХ СРЕДСТВ</t>
  </si>
  <si>
    <t>№ п/п</t>
  </si>
  <si>
    <t>Приход</t>
  </si>
  <si>
    <t xml:space="preserve">Сумма, руб. </t>
  </si>
  <si>
    <t>Примечание</t>
  </si>
  <si>
    <t>Членские взносы и плата не членов товарищества за 2023 г.</t>
  </si>
  <si>
    <t>Планируемое поступление</t>
  </si>
  <si>
    <t>Целевые взносы.и плата не членов товарищества за 2023 г</t>
  </si>
  <si>
    <t>Поступления от собственников участков за потребляемую эл.энергию согласно счетчиков</t>
  </si>
  <si>
    <t>Членские взносы в НООС</t>
  </si>
  <si>
    <t xml:space="preserve">                                                                                                        </t>
  </si>
  <si>
    <t xml:space="preserve">                                                              РАСХОД ДЕНЕЖНЫХ СРЕДСТВ</t>
  </si>
  <si>
    <t>Раздел 1. Расходы на электроэнергию.</t>
  </si>
  <si>
    <t xml:space="preserve">№ </t>
  </si>
  <si>
    <t>Статья расходов</t>
  </si>
  <si>
    <t>Кол-во</t>
  </si>
  <si>
    <t>Цена   руб.</t>
  </si>
  <si>
    <t>Сумма т. руб.</t>
  </si>
  <si>
    <t>За сотку  руб.</t>
  </si>
  <si>
    <t>Электроэнергия на насосы для подачи воды</t>
  </si>
  <si>
    <t>кВт/ч</t>
  </si>
  <si>
    <t>Электроэнергия на дома охраны</t>
  </si>
  <si>
    <t>Электроэнергия дома правления и уличное освещение</t>
  </si>
  <si>
    <t>Обслуживание ВЛ 10 кв</t>
  </si>
  <si>
    <t>Итого пп. 1-4</t>
  </si>
  <si>
    <t>месяц</t>
  </si>
  <si>
    <t>Сумма, т. руб.</t>
  </si>
  <si>
    <t>Сотовый телефон сторожей (2 шт.)</t>
  </si>
  <si>
    <t xml:space="preserve">Сотовый телефон председателя </t>
  </si>
  <si>
    <t>Содержание собак (2 шт. )</t>
  </si>
  <si>
    <t>Уголь, дрова</t>
  </si>
  <si>
    <t xml:space="preserve">Раздел 3. Оплата труда. </t>
  </si>
  <si>
    <t xml:space="preserve">№ п/п </t>
  </si>
  <si>
    <t>Должность</t>
  </si>
  <si>
    <t xml:space="preserve">Начислено за месяц, руб. </t>
  </si>
  <si>
    <t>Налог на доходы физ.лиц за месяц, руб.</t>
  </si>
  <si>
    <t>руб.</t>
  </si>
  <si>
    <t>Председатель</t>
  </si>
  <si>
    <t>Первый сторож</t>
  </si>
  <si>
    <t>Второй сторож</t>
  </si>
  <si>
    <t xml:space="preserve">Моторист – водолей </t>
  </si>
  <si>
    <t>Электрик ( лето)</t>
  </si>
  <si>
    <t xml:space="preserve">Электрик ( зима) </t>
  </si>
  <si>
    <t>Итого пп. 1-7</t>
  </si>
  <si>
    <t>Фонд  оплаты труда</t>
  </si>
  <si>
    <t>Цена  руб.</t>
  </si>
  <si>
    <t>Сумма, т.руб.</t>
  </si>
  <si>
    <t>Ответственный</t>
  </si>
  <si>
    <t xml:space="preserve">Примечание </t>
  </si>
  <si>
    <t xml:space="preserve">Расходные материалы для работ по водоснабжению,  ремонт техники                                                                    </t>
  </si>
  <si>
    <t>Моторист-водолей</t>
  </si>
  <si>
    <t>электроды, диски, бензин для генератора, газ</t>
  </si>
  <si>
    <t>Подрядные работы по расконсервации водопровода, подключение постоянного водоснабжение</t>
  </si>
  <si>
    <t>в том числе НДФЛ 13%</t>
  </si>
  <si>
    <t>Раздел 5. Расходы на содержание территории.</t>
  </si>
  <si>
    <t xml:space="preserve">  №</t>
  </si>
  <si>
    <t>За сотку руб.</t>
  </si>
  <si>
    <t>Вывоз мусора</t>
  </si>
  <si>
    <t>Правление</t>
  </si>
  <si>
    <t>По тарифам МУП «САХ»</t>
  </si>
  <si>
    <t>Подрядные работы по благоустройству  территории</t>
  </si>
  <si>
    <t xml:space="preserve">Уборка мусора, травы, вырубка кустарников под ЛЭП, чистка дороги от снега, восстановление забора, ремонт ворот возле дома сторожа. В том числе НДФЛ 13% </t>
  </si>
  <si>
    <t xml:space="preserve">Подрядные работы по ирригации территории </t>
  </si>
  <si>
    <t>рытье канав, отвод воды на землях общего пользования, восстановление дренажной канавы. В том числе НДФЛ 13%</t>
  </si>
  <si>
    <t xml:space="preserve">Расходный материал по  благоустройству  территории </t>
  </si>
  <si>
    <t>Краска, бочка, мешки под мусор, перчатки,  бензин,  лампы</t>
  </si>
  <si>
    <t>Раздел 6. Прочие расходы .</t>
  </si>
  <si>
    <t xml:space="preserve">             Статья расходов</t>
  </si>
  <si>
    <t xml:space="preserve">Ответственный </t>
  </si>
  <si>
    <t xml:space="preserve">     За сотку   руб.</t>
  </si>
  <si>
    <t>Канцтовары,   ксерокопии</t>
  </si>
  <si>
    <t xml:space="preserve">Транспортные расходы </t>
  </si>
  <si>
    <t>Расходы на услуги банка</t>
  </si>
  <si>
    <t>Аутсорсинг</t>
  </si>
  <si>
    <t>Бухгалтерское обслуживание</t>
  </si>
  <si>
    <t>Передача отчетности по ЭТКС</t>
  </si>
  <si>
    <t>Покупка 1С-садовод (17 тр прогр, 1,3 т. р. за 100 ЛК)</t>
  </si>
  <si>
    <t>Раздел 7. Налоги, сборы.</t>
  </si>
  <si>
    <t>№</t>
  </si>
  <si>
    <t xml:space="preserve">    Статья расходов</t>
  </si>
  <si>
    <t>год</t>
  </si>
  <si>
    <t>Сумма,т. руб.</t>
  </si>
  <si>
    <t>30,2 % от фонда оплаты труда</t>
  </si>
  <si>
    <t>Земельный налог</t>
  </si>
  <si>
    <t>Налог при Упрощенной системе налогообложения</t>
  </si>
  <si>
    <t>Облагаются пени и взносы не членов СНТ</t>
  </si>
  <si>
    <t>Итого пп. 1-3</t>
  </si>
  <si>
    <t>Ед. изм</t>
  </si>
  <si>
    <t>За 1 участок</t>
  </si>
  <si>
    <t>Обустройство дорог на землях общего пользования, согласно  генплана СНТ</t>
  </si>
  <si>
    <t>Отсыпка щебнем</t>
  </si>
  <si>
    <t>Автоматические ворота</t>
  </si>
  <si>
    <t>Покупка ПВХ труб для системы водоснабжения</t>
  </si>
  <si>
    <t>Ремонт дома сторожа</t>
  </si>
  <si>
    <t>___,00</t>
  </si>
  <si>
    <t>_____,___</t>
  </si>
  <si>
    <t>Раздел 8. Целевые взносы по участкам для членов СНТ «Конструктор».</t>
  </si>
  <si>
    <t xml:space="preserve">    Таким образом, плата для лиц, не членов общества на 2023 год составляет:</t>
  </si>
  <si>
    <t xml:space="preserve">( 1 183 руб х количество соток, согласно правоустанавливающим документам собственника участка + 1 980  руб.) + 6% (единый налог при УСН) </t>
  </si>
  <si>
    <t>Дополнительно оплачивается :</t>
  </si>
  <si>
    <t>Электроэнергия (дома собственников участков)</t>
  </si>
  <si>
    <t>2,68 руб.Квт/ч</t>
  </si>
  <si>
    <t>Согласно показаний счетчика</t>
  </si>
  <si>
    <t>Оплата членских взносов в «НОО Садоводов» за 2023г. (члены СНТ «Конструктор»)</t>
  </si>
  <si>
    <t>65  руб.</t>
  </si>
  <si>
    <t>с участка</t>
  </si>
  <si>
    <t xml:space="preserve"> Раздел 2. Расходы на связь, содержание собак и отопление домов сторожей.</t>
  </si>
  <si>
    <t xml:space="preserve"> Раздел 4. Расходы на содержание системы водоснабжения.</t>
  </si>
  <si>
    <t>Итого пп.  1-2</t>
  </si>
  <si>
    <t xml:space="preserve">Членские взносы  членов СНТ «Конструктор»  </t>
  </si>
  <si>
    <t xml:space="preserve">Целевые взносы – 564 000  руб. : 285 участков =  1 980 руб./участок     </t>
  </si>
  <si>
    <t xml:space="preserve">   Согласно положениям закона ФЗ-217 от 29.07.2017 и Устава товарищества,  лица, ведущие садоводство на земельных участках в границах территории садоводства, без участия в товариществе, не являющиеся членами товарищества ОБЯЗАНЫ ВНОСИТЬ ПЛАТУ за приобретение, создание, содержание имущества общего пользования, текущий и капитальный ремонт объектов капитального строительства, относящихся к имуществу общего пользования и расположенных в границах территории садоводства,  за услуги и работы  товарищества по управлению таким имуществом  в порядке, установленном для уплаты взносов членами товарищества. </t>
  </si>
  <si>
    <t>Размер платы для лиц, не являющихся членами товарищества, устанавливается равным суммарному ежегодному размеру целевых и членских взносов члена товарищества, рассчитанных в соответствии с законом № 217-ФЗ, Уставом товарищества, утвержденных общим собранием членов товарищества плюс шесть процентов (единый налог при УСН, объект налогообложения доходы), так как от налогообложения, в соответствии со статьей 251 Налогового кодекса РФ, освобождаются только членские и целевые взносы.</t>
  </si>
  <si>
    <t xml:space="preserve">                                Смета СНТ «Конструктор» на 2024 г.</t>
  </si>
  <si>
    <t>Ед.изм.</t>
  </si>
  <si>
    <t xml:space="preserve">Сумма т. руб. </t>
  </si>
  <si>
    <t xml:space="preserve">Цена т. руб. </t>
  </si>
  <si>
    <t>Сумма, т. руб. в год</t>
  </si>
  <si>
    <t>месяцев</t>
  </si>
  <si>
    <t>За месяц, на руки</t>
  </si>
  <si>
    <t>Сумма за год (начислено ) т. руб.</t>
  </si>
  <si>
    <t>За сотку, руб.</t>
  </si>
  <si>
    <t xml:space="preserve">За земли общего польз.   </t>
  </si>
  <si>
    <t>Аутсотсинг</t>
  </si>
  <si>
    <t>Пеня за просрочку внесения членских, целевых взносов, платы лиц, не членов общества, а также других обязательных платежей устанавливается с 01.08.2024 г. в размере 0,1% от суммы задолженности за каждый день просрочки, но не более размера неуплаченной суммы.</t>
  </si>
  <si>
    <t xml:space="preserve">Налоги с фонда оплаты труда 1386,83 т.руб. (разд.3 =1043,29  т.руб. + разд.4 = 36,50 т.руб.+разд.5  = 230 т.руб.)  </t>
  </si>
  <si>
    <t xml:space="preserve">Итого по смете: </t>
  </si>
  <si>
    <t xml:space="preserve">Непредвиденные расходы  </t>
  </si>
  <si>
    <t>руб</t>
  </si>
  <si>
    <t xml:space="preserve">Всего  расходов по смете  </t>
  </si>
  <si>
    <t xml:space="preserve">руб./сотка </t>
  </si>
  <si>
    <t xml:space="preserve">на одну из 2301 соток </t>
  </si>
  <si>
    <t>За сотку, руб</t>
  </si>
  <si>
    <t>Цена, руб</t>
  </si>
  <si>
    <t>Сумма, т.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</si>
</sst>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4" fontId="3" fillId="0" borderId="2" xfId="0" applyNumberFormat="1" applyFont="1" applyBorder="1"/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/>
    <xf numFmtId="0" fontId="3" fillId="0" borderId="0" xfId="0" applyFont="1" applyBorder="1"/>
    <xf numFmtId="1" fontId="3" fillId="0" borderId="1" xfId="0" applyNumberFormat="1" applyFon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4" fontId="3" fillId="0" borderId="0" xfId="0" applyNumberFormat="1" applyFont="1" applyBorder="1" applyAlignment="1">
      <alignment shrinkToFit="1"/>
    </xf>
    <xf numFmtId="4" fontId="3" fillId="0" borderId="0" xfId="0" applyNumberFormat="1" applyFont="1"/>
    <xf numFmtId="49" fontId="3" fillId="0" borderId="0" xfId="0" applyNumberFormat="1" applyFont="1" applyAlignment="1">
      <alignment vertical="justify" wrapText="1"/>
    </xf>
    <xf numFmtId="0" fontId="3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49" fontId="4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tabSelected="1" zoomScale="120" zoomScaleNormal="120" workbookViewId="0">
      <selection activeCell="L97" sqref="L97"/>
    </sheetView>
  </sheetViews>
  <sheetFormatPr defaultRowHeight="15" x14ac:dyDescent="0.25"/>
  <cols>
    <col min="1" max="1" width="7" style="3" customWidth="1"/>
    <col min="2" max="2" width="33.28515625" style="3" customWidth="1"/>
    <col min="3" max="3" width="12.5703125" style="3" customWidth="1"/>
    <col min="4" max="4" width="14" style="3" customWidth="1"/>
    <col min="5" max="5" width="12.140625" style="3" customWidth="1"/>
    <col min="6" max="6" width="12.42578125" style="3" customWidth="1"/>
    <col min="7" max="7" width="10.85546875" style="3" customWidth="1"/>
    <col min="8" max="8" width="12.42578125" style="3" customWidth="1"/>
    <col min="9" max="16384" width="9.140625" style="3"/>
  </cols>
  <sheetData>
    <row r="1" spans="1:4" ht="15.75" x14ac:dyDescent="0.25">
      <c r="A1" s="3" t="s">
        <v>119</v>
      </c>
      <c r="B1" s="1"/>
    </row>
    <row r="2" spans="1:4" x14ac:dyDescent="0.25">
      <c r="A2" s="3" t="s">
        <v>0</v>
      </c>
    </row>
    <row r="3" spans="1:4" x14ac:dyDescent="0.25">
      <c r="A3" s="3" t="s">
        <v>1</v>
      </c>
    </row>
    <row r="4" spans="1:4" x14ac:dyDescent="0.25">
      <c r="A4" s="3" t="s">
        <v>2</v>
      </c>
    </row>
    <row r="5" spans="1:4" x14ac:dyDescent="0.25">
      <c r="A5" s="3" t="s">
        <v>3</v>
      </c>
    </row>
    <row r="6" spans="1:4" x14ac:dyDescent="0.25">
      <c r="A6" s="3" t="s">
        <v>4</v>
      </c>
    </row>
    <row r="7" spans="1:4" ht="12" customHeight="1" x14ac:dyDescent="0.25">
      <c r="A7" s="3" t="s">
        <v>5</v>
      </c>
    </row>
    <row r="8" spans="1:4" x14ac:dyDescent="0.25">
      <c r="A8" s="3" t="s">
        <v>6</v>
      </c>
    </row>
    <row r="9" spans="1:4" x14ac:dyDescent="0.25">
      <c r="A9" s="4" t="s">
        <v>7</v>
      </c>
      <c r="B9" s="4" t="s">
        <v>8</v>
      </c>
      <c r="C9" s="4" t="s">
        <v>9</v>
      </c>
      <c r="D9" s="5" t="s">
        <v>10</v>
      </c>
    </row>
    <row r="10" spans="1:4" ht="30" x14ac:dyDescent="0.25">
      <c r="A10" s="6">
        <v>1</v>
      </c>
      <c r="B10" s="7" t="s">
        <v>11</v>
      </c>
      <c r="C10" s="8">
        <f>D78</f>
        <v>2815089.1840000004</v>
      </c>
      <c r="D10" s="7" t="s">
        <v>12</v>
      </c>
    </row>
    <row r="11" spans="1:4" ht="30" x14ac:dyDescent="0.25">
      <c r="A11" s="9">
        <v>2</v>
      </c>
      <c r="B11" s="5" t="s">
        <v>13</v>
      </c>
      <c r="C11" s="10">
        <v>564000</v>
      </c>
      <c r="D11" s="5" t="s">
        <v>12</v>
      </c>
    </row>
    <row r="12" spans="1:4" ht="45" x14ac:dyDescent="0.25">
      <c r="A12" s="9">
        <v>3</v>
      </c>
      <c r="B12" s="5" t="s">
        <v>14</v>
      </c>
      <c r="C12" s="10">
        <v>1000000</v>
      </c>
      <c r="D12" s="5" t="s">
        <v>12</v>
      </c>
    </row>
    <row r="13" spans="1:4" ht="30" x14ac:dyDescent="0.25">
      <c r="A13" s="9">
        <v>4</v>
      </c>
      <c r="B13" s="5" t="s">
        <v>15</v>
      </c>
      <c r="C13" s="10">
        <v>18000</v>
      </c>
      <c r="D13" s="5" t="s">
        <v>12</v>
      </c>
    </row>
    <row r="14" spans="1:4" ht="23.25" customHeight="1" x14ac:dyDescent="0.25">
      <c r="A14" s="3" t="s">
        <v>16</v>
      </c>
    </row>
    <row r="15" spans="1:4" x14ac:dyDescent="0.25">
      <c r="A15" s="3" t="s">
        <v>17</v>
      </c>
    </row>
    <row r="16" spans="1:4" x14ac:dyDescent="0.25">
      <c r="A16" s="11" t="s">
        <v>18</v>
      </c>
      <c r="B16" s="11"/>
    </row>
    <row r="17" spans="1:8" ht="30" x14ac:dyDescent="0.25">
      <c r="A17" s="4" t="s">
        <v>19</v>
      </c>
      <c r="B17" s="4" t="s">
        <v>20</v>
      </c>
      <c r="C17" s="4" t="s">
        <v>120</v>
      </c>
      <c r="D17" s="4" t="s">
        <v>21</v>
      </c>
      <c r="E17" s="5" t="s">
        <v>22</v>
      </c>
      <c r="F17" s="5" t="s">
        <v>23</v>
      </c>
      <c r="G17" s="5" t="s">
        <v>24</v>
      </c>
    </row>
    <row r="18" spans="1:8" ht="30.75" customHeight="1" x14ac:dyDescent="0.25">
      <c r="A18" s="12">
        <v>1</v>
      </c>
      <c r="B18" s="5" t="s">
        <v>25</v>
      </c>
      <c r="C18" s="4" t="s">
        <v>26</v>
      </c>
      <c r="D18" s="10">
        <v>30000</v>
      </c>
      <c r="E18" s="10">
        <v>2.68</v>
      </c>
      <c r="F18" s="10">
        <f>D18*E18/1000</f>
        <v>80.400000000000006</v>
      </c>
      <c r="G18" s="10">
        <f>F18*1000/2301</f>
        <v>34.94132985658409</v>
      </c>
    </row>
    <row r="19" spans="1:8" ht="18.75" customHeight="1" x14ac:dyDescent="0.25">
      <c r="A19" s="12">
        <v>2</v>
      </c>
      <c r="B19" s="5" t="s">
        <v>27</v>
      </c>
      <c r="C19" s="4" t="s">
        <v>26</v>
      </c>
      <c r="D19" s="10">
        <v>6000</v>
      </c>
      <c r="E19" s="10">
        <v>2.68</v>
      </c>
      <c r="F19" s="10">
        <f t="shared" ref="F19:F20" si="0">D19*E19/1000</f>
        <v>16.080000000000002</v>
      </c>
      <c r="G19" s="10">
        <f t="shared" ref="G19:G21" si="1">F19*1000/2301</f>
        <v>6.9882659713168191</v>
      </c>
    </row>
    <row r="20" spans="1:8" ht="28.5" customHeight="1" x14ac:dyDescent="0.25">
      <c r="A20" s="12">
        <v>3</v>
      </c>
      <c r="B20" s="5" t="s">
        <v>28</v>
      </c>
      <c r="C20" s="4" t="s">
        <v>26</v>
      </c>
      <c r="D20" s="10">
        <v>3000</v>
      </c>
      <c r="E20" s="10">
        <v>2.68</v>
      </c>
      <c r="F20" s="10">
        <f t="shared" si="0"/>
        <v>8.0400000000000009</v>
      </c>
      <c r="G20" s="10">
        <f t="shared" si="1"/>
        <v>3.4941329856584096</v>
      </c>
    </row>
    <row r="21" spans="1:8" ht="24.75" customHeight="1" x14ac:dyDescent="0.25">
      <c r="A21" s="12">
        <v>4</v>
      </c>
      <c r="B21" s="5" t="s">
        <v>29</v>
      </c>
      <c r="C21" s="4"/>
      <c r="D21" s="10"/>
      <c r="E21" s="10">
        <v>25</v>
      </c>
      <c r="F21" s="10">
        <v>25</v>
      </c>
      <c r="G21" s="10">
        <f t="shared" si="1"/>
        <v>10.864841373315949</v>
      </c>
    </row>
    <row r="22" spans="1:8" ht="28.5" customHeight="1" x14ac:dyDescent="0.25">
      <c r="A22" s="13"/>
      <c r="B22" s="4" t="s">
        <v>30</v>
      </c>
      <c r="C22" s="4"/>
      <c r="D22" s="4"/>
      <c r="E22" s="4"/>
      <c r="F22" s="10">
        <f>SUM(F18:F21)</f>
        <v>129.52000000000001</v>
      </c>
      <c r="G22" s="10">
        <f>SUM(G18:G21)</f>
        <v>56.288570186875269</v>
      </c>
    </row>
    <row r="23" spans="1:8" ht="11.25" customHeight="1" x14ac:dyDescent="0.25">
      <c r="A23" s="14"/>
      <c r="B23" s="11"/>
      <c r="C23" s="11"/>
      <c r="D23" s="11"/>
    </row>
    <row r="24" spans="1:8" ht="14.25" customHeight="1" x14ac:dyDescent="0.25">
      <c r="A24" s="11" t="s">
        <v>112</v>
      </c>
      <c r="B24" s="11"/>
      <c r="C24" s="11"/>
      <c r="D24" s="11"/>
    </row>
    <row r="25" spans="1:8" ht="30" x14ac:dyDescent="0.25">
      <c r="A25" s="4" t="s">
        <v>19</v>
      </c>
      <c r="B25" s="4" t="s">
        <v>20</v>
      </c>
      <c r="C25" s="4">
        <v>2301</v>
      </c>
      <c r="D25" s="4" t="s">
        <v>124</v>
      </c>
      <c r="E25" s="4" t="s">
        <v>122</v>
      </c>
      <c r="F25" s="5" t="s">
        <v>123</v>
      </c>
      <c r="G25" s="5" t="s">
        <v>24</v>
      </c>
    </row>
    <row r="26" spans="1:8" x14ac:dyDescent="0.25">
      <c r="A26" s="4">
        <v>1</v>
      </c>
      <c r="B26" s="4" t="s">
        <v>33</v>
      </c>
      <c r="C26" s="4"/>
      <c r="D26" s="4">
        <v>12</v>
      </c>
      <c r="E26" s="10">
        <v>400</v>
      </c>
      <c r="F26" s="10">
        <f>E26/1000*12</f>
        <v>4.8000000000000007</v>
      </c>
      <c r="G26" s="10">
        <f>F26/C25*1000</f>
        <v>2.0860495436766628</v>
      </c>
    </row>
    <row r="27" spans="1:8" x14ac:dyDescent="0.25">
      <c r="A27" s="4">
        <v>2</v>
      </c>
      <c r="B27" s="4" t="s">
        <v>34</v>
      </c>
      <c r="C27" s="4">
        <v>12</v>
      </c>
      <c r="D27" s="4">
        <v>12</v>
      </c>
      <c r="E27" s="10">
        <v>300</v>
      </c>
      <c r="F27" s="10">
        <f t="shared" ref="F27:F28" si="2">E27/1000*12</f>
        <v>3.5999999999999996</v>
      </c>
      <c r="G27" s="10">
        <f>F27/C25*1000</f>
        <v>1.5645371577574965</v>
      </c>
    </row>
    <row r="28" spans="1:8" x14ac:dyDescent="0.25">
      <c r="A28" s="4">
        <v>3</v>
      </c>
      <c r="B28" s="4" t="s">
        <v>35</v>
      </c>
      <c r="C28" s="4">
        <v>12</v>
      </c>
      <c r="D28" s="4">
        <v>12</v>
      </c>
      <c r="E28" s="10">
        <v>1000</v>
      </c>
      <c r="F28" s="10">
        <f t="shared" si="2"/>
        <v>12</v>
      </c>
      <c r="G28" s="10">
        <f>F28/C25*1000</f>
        <v>5.2151238591916558</v>
      </c>
    </row>
    <row r="29" spans="1:8" x14ac:dyDescent="0.25">
      <c r="A29" s="4">
        <v>4</v>
      </c>
      <c r="B29" s="4" t="s">
        <v>36</v>
      </c>
      <c r="C29" s="4">
        <v>12</v>
      </c>
      <c r="D29" s="4">
        <v>12</v>
      </c>
      <c r="E29" s="10">
        <v>49000</v>
      </c>
      <c r="F29" s="10">
        <f>E29/1000</f>
        <v>49</v>
      </c>
      <c r="G29" s="10">
        <f>F29/C25*1000</f>
        <v>21.295089091699264</v>
      </c>
    </row>
    <row r="30" spans="1:8" x14ac:dyDescent="0.25">
      <c r="A30" s="4"/>
      <c r="B30" s="4" t="s">
        <v>30</v>
      </c>
      <c r="C30" s="4"/>
      <c r="D30" s="10"/>
      <c r="E30" s="10"/>
      <c r="F30" s="10">
        <f>SUM(F26:F29)</f>
        <v>69.400000000000006</v>
      </c>
      <c r="G30" s="10">
        <f>SUM(G26:G29)</f>
        <v>30.160799652325078</v>
      </c>
    </row>
    <row r="31" spans="1:8" ht="9" customHeight="1" x14ac:dyDescent="0.25"/>
    <row r="32" spans="1:8" x14ac:dyDescent="0.25">
      <c r="A32" s="11" t="s">
        <v>37</v>
      </c>
      <c r="B32" s="11"/>
      <c r="C32" s="11"/>
      <c r="D32" s="11"/>
      <c r="E32" s="11"/>
      <c r="F32" s="11"/>
      <c r="G32" s="11"/>
      <c r="H32" s="11"/>
    </row>
    <row r="33" spans="1:8" ht="44.25" customHeight="1" x14ac:dyDescent="0.25">
      <c r="A33" s="4" t="s">
        <v>38</v>
      </c>
      <c r="B33" s="4" t="s">
        <v>39</v>
      </c>
      <c r="C33" s="4" t="s">
        <v>31</v>
      </c>
      <c r="D33" s="5" t="s">
        <v>40</v>
      </c>
      <c r="E33" s="5" t="s">
        <v>41</v>
      </c>
      <c r="F33" s="5" t="s">
        <v>125</v>
      </c>
      <c r="G33" s="5" t="s">
        <v>126</v>
      </c>
      <c r="H33" s="5" t="s">
        <v>127</v>
      </c>
    </row>
    <row r="34" spans="1:8" x14ac:dyDescent="0.25">
      <c r="A34" s="4"/>
      <c r="B34" s="4"/>
      <c r="C34" s="4"/>
      <c r="D34" s="4"/>
      <c r="E34" s="4"/>
      <c r="F34" s="4" t="s">
        <v>42</v>
      </c>
      <c r="G34" s="4"/>
      <c r="H34" s="4"/>
    </row>
    <row r="35" spans="1:8" x14ac:dyDescent="0.25">
      <c r="A35" s="4">
        <v>1</v>
      </c>
      <c r="B35" s="4" t="s">
        <v>43</v>
      </c>
      <c r="C35" s="4">
        <v>12</v>
      </c>
      <c r="D35" s="10">
        <v>22570</v>
      </c>
      <c r="E35" s="10">
        <v>2570</v>
      </c>
      <c r="F35" s="10">
        <v>20000</v>
      </c>
      <c r="G35" s="10">
        <f>D35*C35/1000</f>
        <v>270.83999999999997</v>
      </c>
      <c r="H35" s="10">
        <f>G35*1000/2301</f>
        <v>117.70534550195568</v>
      </c>
    </row>
    <row r="36" spans="1:8" x14ac:dyDescent="0.25">
      <c r="A36" s="4">
        <v>2</v>
      </c>
      <c r="B36" s="4" t="s">
        <v>44</v>
      </c>
      <c r="C36" s="4">
        <v>12</v>
      </c>
      <c r="D36" s="10">
        <v>19747</v>
      </c>
      <c r="E36" s="10">
        <v>2567</v>
      </c>
      <c r="F36" s="10">
        <v>17180</v>
      </c>
      <c r="G36" s="10">
        <f t="shared" ref="G36:G40" si="3">D36*C36/1000</f>
        <v>236.964</v>
      </c>
      <c r="H36" s="10">
        <f t="shared" ref="H36:H40" si="4">G36*1000/2301</f>
        <v>102.98305084745763</v>
      </c>
    </row>
    <row r="37" spans="1:8" x14ac:dyDescent="0.25">
      <c r="A37" s="4">
        <v>3</v>
      </c>
      <c r="B37" s="4" t="s">
        <v>45</v>
      </c>
      <c r="C37" s="4">
        <v>12</v>
      </c>
      <c r="D37" s="10">
        <v>19000</v>
      </c>
      <c r="E37" s="10">
        <v>2567</v>
      </c>
      <c r="F37" s="10">
        <v>17180</v>
      </c>
      <c r="G37" s="10">
        <f t="shared" si="3"/>
        <v>228</v>
      </c>
      <c r="H37" s="10">
        <f t="shared" si="4"/>
        <v>99.087353324641455</v>
      </c>
    </row>
    <row r="38" spans="1:8" x14ac:dyDescent="0.25">
      <c r="A38" s="4">
        <v>4</v>
      </c>
      <c r="B38" s="4" t="s">
        <v>46</v>
      </c>
      <c r="C38" s="4">
        <v>6</v>
      </c>
      <c r="D38" s="10">
        <v>23800</v>
      </c>
      <c r="E38" s="10">
        <v>3094</v>
      </c>
      <c r="F38" s="10">
        <v>20706</v>
      </c>
      <c r="G38" s="10">
        <f t="shared" si="3"/>
        <v>142.80000000000001</v>
      </c>
      <c r="H38" s="10">
        <f t="shared" si="4"/>
        <v>62.059973924380706</v>
      </c>
    </row>
    <row r="39" spans="1:8" x14ac:dyDescent="0.25">
      <c r="A39" s="4">
        <v>5</v>
      </c>
      <c r="B39" s="4" t="s">
        <v>47</v>
      </c>
      <c r="C39" s="4">
        <v>6</v>
      </c>
      <c r="D39" s="10">
        <v>24000</v>
      </c>
      <c r="E39" s="10">
        <v>3120</v>
      </c>
      <c r="F39" s="10">
        <v>20880</v>
      </c>
      <c r="G39" s="10">
        <f t="shared" si="3"/>
        <v>144</v>
      </c>
      <c r="H39" s="10">
        <f t="shared" si="4"/>
        <v>62.581486310299873</v>
      </c>
    </row>
    <row r="40" spans="1:8" x14ac:dyDescent="0.25">
      <c r="A40" s="4">
        <v>6</v>
      </c>
      <c r="B40" s="4" t="s">
        <v>48</v>
      </c>
      <c r="C40" s="4">
        <v>6</v>
      </c>
      <c r="D40" s="10">
        <v>3448</v>
      </c>
      <c r="E40" s="10">
        <v>448</v>
      </c>
      <c r="F40" s="10">
        <v>3000</v>
      </c>
      <c r="G40" s="10">
        <f t="shared" si="3"/>
        <v>20.687999999999999</v>
      </c>
      <c r="H40" s="10">
        <f t="shared" si="4"/>
        <v>8.9908735332464147</v>
      </c>
    </row>
    <row r="41" spans="1:8" x14ac:dyDescent="0.25">
      <c r="A41" s="4"/>
      <c r="B41" s="4" t="s">
        <v>49</v>
      </c>
      <c r="C41" s="4" t="s">
        <v>50</v>
      </c>
      <c r="D41" s="10"/>
      <c r="E41" s="10"/>
      <c r="F41" s="10"/>
      <c r="G41" s="10">
        <f>SUM(G35:G40)</f>
        <v>1043.2920000000001</v>
      </c>
      <c r="H41" s="10">
        <f>SUM(H35:H40)</f>
        <v>453.40808344198177</v>
      </c>
    </row>
    <row r="42" spans="1:8" ht="9.75" customHeight="1" x14ac:dyDescent="0.25">
      <c r="A42" s="11" t="s">
        <v>5</v>
      </c>
      <c r="B42" s="11"/>
      <c r="C42" s="11"/>
      <c r="D42" s="11"/>
      <c r="E42" s="11"/>
      <c r="F42" s="11"/>
      <c r="G42" s="11"/>
      <c r="H42" s="11"/>
    </row>
    <row r="43" spans="1:8" x14ac:dyDescent="0.25">
      <c r="A43" s="11" t="s">
        <v>113</v>
      </c>
      <c r="B43" s="11"/>
      <c r="C43" s="11"/>
      <c r="D43" s="11"/>
      <c r="E43" s="11"/>
      <c r="F43" s="11"/>
      <c r="G43" s="11"/>
      <c r="H43" s="11"/>
    </row>
    <row r="44" spans="1:8" ht="30" x14ac:dyDescent="0.25">
      <c r="A44" s="4" t="s">
        <v>19</v>
      </c>
      <c r="B44" s="4" t="s">
        <v>20</v>
      </c>
      <c r="C44" s="4" t="s">
        <v>51</v>
      </c>
      <c r="D44" s="4" t="s">
        <v>52</v>
      </c>
      <c r="E44" s="5" t="s">
        <v>53</v>
      </c>
      <c r="F44" s="5" t="s">
        <v>54</v>
      </c>
      <c r="G44" s="5" t="s">
        <v>138</v>
      </c>
    </row>
    <row r="45" spans="1:8" ht="61.5" customHeight="1" x14ac:dyDescent="0.25">
      <c r="A45" s="4">
        <v>1</v>
      </c>
      <c r="B45" s="5" t="s">
        <v>55</v>
      </c>
      <c r="C45" s="10">
        <v>40000</v>
      </c>
      <c r="D45" s="10">
        <f>C45/1000</f>
        <v>40</v>
      </c>
      <c r="E45" s="5" t="s">
        <v>56</v>
      </c>
      <c r="F45" s="5" t="s">
        <v>57</v>
      </c>
      <c r="G45" s="10">
        <f>C45/2301</f>
        <v>17.38374619730552</v>
      </c>
    </row>
    <row r="46" spans="1:8" ht="60" x14ac:dyDescent="0.25">
      <c r="A46" s="4">
        <v>2</v>
      </c>
      <c r="B46" s="5" t="s">
        <v>58</v>
      </c>
      <c r="C46" s="10">
        <v>20000</v>
      </c>
      <c r="D46" s="10">
        <f>C46/1000</f>
        <v>20</v>
      </c>
      <c r="E46" s="5" t="s">
        <v>56</v>
      </c>
      <c r="F46" s="5" t="s">
        <v>59</v>
      </c>
      <c r="G46" s="10">
        <f>C46/2301</f>
        <v>8.6918730986527599</v>
      </c>
    </row>
    <row r="47" spans="1:8" x14ac:dyDescent="0.25">
      <c r="A47" s="4"/>
      <c r="B47" s="4" t="s">
        <v>114</v>
      </c>
      <c r="C47" s="4"/>
      <c r="D47" s="10">
        <f>SUM(D45:D46)</f>
        <v>60</v>
      </c>
      <c r="E47" s="4"/>
      <c r="F47" s="4"/>
      <c r="G47" s="10">
        <f>SUM(G45:G46)</f>
        <v>26.07561929595828</v>
      </c>
    </row>
    <row r="49" spans="1:6" ht="11.25" customHeight="1" x14ac:dyDescent="0.25"/>
    <row r="50" spans="1:6" hidden="1" x14ac:dyDescent="0.25"/>
    <row r="51" spans="1:6" x14ac:dyDescent="0.25">
      <c r="A51" s="11" t="s">
        <v>60</v>
      </c>
      <c r="B51" s="11"/>
      <c r="C51" s="11"/>
      <c r="D51" s="11"/>
      <c r="E51" s="11"/>
      <c r="F51" s="11"/>
    </row>
    <row r="52" spans="1:6" ht="30" x14ac:dyDescent="0.25">
      <c r="A52" s="4" t="s">
        <v>61</v>
      </c>
      <c r="B52" s="5" t="s">
        <v>20</v>
      </c>
      <c r="C52" s="4" t="s">
        <v>32</v>
      </c>
      <c r="D52" s="4" t="s">
        <v>53</v>
      </c>
      <c r="E52" s="5" t="s">
        <v>10</v>
      </c>
      <c r="F52" s="4" t="s">
        <v>62</v>
      </c>
    </row>
    <row r="53" spans="1:6" ht="30" x14ac:dyDescent="0.25">
      <c r="A53" s="4">
        <v>1</v>
      </c>
      <c r="B53" s="5" t="s">
        <v>63</v>
      </c>
      <c r="C53" s="10">
        <v>400</v>
      </c>
      <c r="D53" s="4" t="s">
        <v>64</v>
      </c>
      <c r="E53" s="5" t="s">
        <v>65</v>
      </c>
      <c r="F53" s="10">
        <f>C53/2301*1000</f>
        <v>173.83746197305518</v>
      </c>
    </row>
    <row r="54" spans="1:6" ht="72.75" customHeight="1" x14ac:dyDescent="0.25">
      <c r="A54" s="4">
        <v>2</v>
      </c>
      <c r="B54" s="5" t="s">
        <v>66</v>
      </c>
      <c r="C54" s="10">
        <v>200</v>
      </c>
      <c r="D54" s="4" t="s">
        <v>64</v>
      </c>
      <c r="E54" s="5" t="s">
        <v>67</v>
      </c>
      <c r="F54" s="10">
        <f t="shared" ref="F54:F56" si="5">C54/2301*1000</f>
        <v>86.918730986527592</v>
      </c>
    </row>
    <row r="55" spans="1:6" ht="195" x14ac:dyDescent="0.25">
      <c r="A55" s="4">
        <v>3</v>
      </c>
      <c r="B55" s="5" t="s">
        <v>68</v>
      </c>
      <c r="C55" s="10">
        <v>30</v>
      </c>
      <c r="D55" s="4" t="s">
        <v>64</v>
      </c>
      <c r="E55" s="5" t="s">
        <v>69</v>
      </c>
      <c r="F55" s="10">
        <f t="shared" si="5"/>
        <v>13.03780964797914</v>
      </c>
    </row>
    <row r="56" spans="1:6" ht="105" x14ac:dyDescent="0.25">
      <c r="A56" s="4">
        <v>4</v>
      </c>
      <c r="B56" s="5" t="s">
        <v>70</v>
      </c>
      <c r="C56" s="10">
        <v>15</v>
      </c>
      <c r="D56" s="4" t="s">
        <v>64</v>
      </c>
      <c r="E56" s="5" t="s">
        <v>71</v>
      </c>
      <c r="F56" s="10">
        <f t="shared" si="5"/>
        <v>6.5189048239895699</v>
      </c>
    </row>
    <row r="57" spans="1:6" x14ac:dyDescent="0.25">
      <c r="A57" s="4"/>
      <c r="B57" s="5" t="s">
        <v>30</v>
      </c>
      <c r="C57" s="10">
        <f>SUM(C53:C56)</f>
        <v>645</v>
      </c>
      <c r="D57" s="4"/>
      <c r="E57" s="4"/>
      <c r="F57" s="10">
        <f>SUM(F53:F56)</f>
        <v>280.31290743155148</v>
      </c>
    </row>
    <row r="58" spans="1:6" ht="9.75" customHeight="1" x14ac:dyDescent="0.25"/>
    <row r="59" spans="1:6" x14ac:dyDescent="0.25">
      <c r="A59" s="11" t="s">
        <v>72</v>
      </c>
      <c r="B59" s="11"/>
      <c r="C59" s="11"/>
      <c r="D59" s="11"/>
      <c r="E59" s="11"/>
      <c r="F59" s="11"/>
    </row>
    <row r="60" spans="1:6" ht="30" x14ac:dyDescent="0.25">
      <c r="A60" s="5" t="s">
        <v>7</v>
      </c>
      <c r="B60" s="5" t="s">
        <v>73</v>
      </c>
      <c r="C60" s="5" t="s">
        <v>121</v>
      </c>
      <c r="D60" s="5" t="s">
        <v>74</v>
      </c>
      <c r="E60" s="5" t="s">
        <v>75</v>
      </c>
    </row>
    <row r="61" spans="1:6" x14ac:dyDescent="0.25">
      <c r="A61" s="4">
        <v>1</v>
      </c>
      <c r="B61" s="4" t="s">
        <v>76</v>
      </c>
      <c r="C61" s="10">
        <v>3</v>
      </c>
      <c r="D61" s="4" t="s">
        <v>64</v>
      </c>
      <c r="E61" s="10">
        <f>C61/2301*1000</f>
        <v>1.3037809647979139</v>
      </c>
    </row>
    <row r="62" spans="1:6" x14ac:dyDescent="0.25">
      <c r="A62" s="4">
        <v>2</v>
      </c>
      <c r="B62" s="4" t="s">
        <v>77</v>
      </c>
      <c r="C62" s="10">
        <v>20</v>
      </c>
      <c r="D62" s="4" t="s">
        <v>64</v>
      </c>
      <c r="E62" s="10">
        <f t="shared" ref="E62:E66" si="6">C62/2301*1000</f>
        <v>8.6918730986527581</v>
      </c>
    </row>
    <row r="63" spans="1:6" x14ac:dyDescent="0.25">
      <c r="A63" s="4">
        <v>3</v>
      </c>
      <c r="B63" s="4" t="s">
        <v>78</v>
      </c>
      <c r="C63" s="10">
        <v>14</v>
      </c>
      <c r="D63" s="4" t="s">
        <v>79</v>
      </c>
      <c r="E63" s="10">
        <f t="shared" si="6"/>
        <v>6.0843111690569316</v>
      </c>
    </row>
    <row r="64" spans="1:6" x14ac:dyDescent="0.25">
      <c r="A64" s="4">
        <v>4</v>
      </c>
      <c r="B64" s="4" t="s">
        <v>80</v>
      </c>
      <c r="C64" s="10">
        <v>180</v>
      </c>
      <c r="D64" s="4" t="s">
        <v>79</v>
      </c>
      <c r="E64" s="10">
        <f t="shared" si="6"/>
        <v>78.226857887874843</v>
      </c>
    </row>
    <row r="65" spans="1:7" x14ac:dyDescent="0.25">
      <c r="A65" s="4">
        <v>5</v>
      </c>
      <c r="B65" s="4" t="s">
        <v>81</v>
      </c>
      <c r="C65" s="10">
        <v>3.5</v>
      </c>
      <c r="D65" s="4" t="s">
        <v>79</v>
      </c>
      <c r="E65" s="10">
        <f t="shared" si="6"/>
        <v>1.5210777922642329</v>
      </c>
    </row>
    <row r="66" spans="1:7" x14ac:dyDescent="0.25">
      <c r="A66" s="4">
        <v>6</v>
      </c>
      <c r="B66" s="4" t="s">
        <v>82</v>
      </c>
      <c r="C66" s="10">
        <v>22.2</v>
      </c>
      <c r="D66" s="4" t="s">
        <v>64</v>
      </c>
      <c r="E66" s="10">
        <f t="shared" si="6"/>
        <v>9.6479791395045638</v>
      </c>
    </row>
    <row r="67" spans="1:7" x14ac:dyDescent="0.25">
      <c r="A67" s="4"/>
      <c r="B67" s="4" t="s">
        <v>92</v>
      </c>
      <c r="C67" s="10">
        <f>SUM(C61:C66)</f>
        <v>242.7</v>
      </c>
      <c r="D67" s="4"/>
      <c r="E67" s="10">
        <f>SUM(E61:E66)</f>
        <v>105.47588005215124</v>
      </c>
    </row>
    <row r="68" spans="1:7" ht="10.5" customHeight="1" x14ac:dyDescent="0.25"/>
    <row r="69" spans="1:7" x14ac:dyDescent="0.25">
      <c r="A69" s="11" t="s">
        <v>83</v>
      </c>
      <c r="B69" s="11"/>
      <c r="C69" s="11"/>
      <c r="D69" s="11"/>
      <c r="E69" s="11"/>
      <c r="F69" s="11"/>
      <c r="G69" s="11"/>
    </row>
    <row r="70" spans="1:7" ht="30" x14ac:dyDescent="0.25">
      <c r="A70" s="4" t="s">
        <v>84</v>
      </c>
      <c r="B70" s="4" t="s">
        <v>85</v>
      </c>
      <c r="C70" s="4" t="s">
        <v>86</v>
      </c>
      <c r="D70" s="5" t="s">
        <v>87</v>
      </c>
      <c r="E70" s="5" t="s">
        <v>53</v>
      </c>
      <c r="F70" s="5" t="s">
        <v>10</v>
      </c>
      <c r="G70" s="5" t="s">
        <v>24</v>
      </c>
    </row>
    <row r="71" spans="1:7" ht="60" x14ac:dyDescent="0.25">
      <c r="A71" s="4">
        <v>1</v>
      </c>
      <c r="B71" s="5" t="s">
        <v>131</v>
      </c>
      <c r="C71" s="4">
        <v>1</v>
      </c>
      <c r="D71" s="10">
        <f>(G41+D46+C54+C55)*30.2%</f>
        <v>390.57418400000006</v>
      </c>
      <c r="E71" s="5" t="s">
        <v>129</v>
      </c>
      <c r="F71" s="5" t="s">
        <v>88</v>
      </c>
      <c r="G71" s="10">
        <f>D71*1000/2301</f>
        <v>169.74106214689269</v>
      </c>
    </row>
    <row r="72" spans="1:7" ht="45" x14ac:dyDescent="0.25">
      <c r="A72" s="4">
        <v>2</v>
      </c>
      <c r="B72" s="4" t="s">
        <v>89</v>
      </c>
      <c r="C72" s="4">
        <v>1</v>
      </c>
      <c r="D72" s="10">
        <v>24.603000000000002</v>
      </c>
      <c r="E72" s="5" t="s">
        <v>129</v>
      </c>
      <c r="F72" s="5" t="s">
        <v>128</v>
      </c>
      <c r="G72" s="10">
        <f t="shared" ref="G72:G73" si="7">D72*1000/2301</f>
        <v>10.692307692307692</v>
      </c>
    </row>
    <row r="73" spans="1:7" ht="60" x14ac:dyDescent="0.25">
      <c r="A73" s="4">
        <v>3</v>
      </c>
      <c r="B73" s="4" t="s">
        <v>90</v>
      </c>
      <c r="C73" s="4">
        <v>1</v>
      </c>
      <c r="D73" s="10">
        <v>10</v>
      </c>
      <c r="E73" s="5" t="s">
        <v>129</v>
      </c>
      <c r="F73" s="5" t="s">
        <v>91</v>
      </c>
      <c r="G73" s="10">
        <f t="shared" si="7"/>
        <v>4.34593654932638</v>
      </c>
    </row>
    <row r="74" spans="1:7" x14ac:dyDescent="0.25">
      <c r="A74" s="4"/>
      <c r="B74" s="4" t="s">
        <v>92</v>
      </c>
      <c r="C74" s="4"/>
      <c r="D74" s="10">
        <f>SUM(D71:D73)</f>
        <v>425.17718400000007</v>
      </c>
      <c r="E74" s="4"/>
      <c r="F74" s="4"/>
      <c r="G74" s="10">
        <f>SUM(G71:G73)</f>
        <v>184.77930638852675</v>
      </c>
    </row>
    <row r="75" spans="1:7" ht="7.5" customHeight="1" x14ac:dyDescent="0.25"/>
    <row r="76" spans="1:7" x14ac:dyDescent="0.25">
      <c r="A76" s="3" t="s">
        <v>132</v>
      </c>
      <c r="D76" s="15">
        <f>(F22+F30+G41+D47+C57+C67+D74)*1000</f>
        <v>2615089.1840000004</v>
      </c>
      <c r="E76" s="3" t="s">
        <v>134</v>
      </c>
    </row>
    <row r="77" spans="1:7" x14ac:dyDescent="0.25">
      <c r="A77" s="3" t="s">
        <v>133</v>
      </c>
      <c r="D77" s="15">
        <v>200000</v>
      </c>
      <c r="E77" s="3" t="s">
        <v>134</v>
      </c>
    </row>
    <row r="78" spans="1:7" x14ac:dyDescent="0.25">
      <c r="A78" s="3" t="s">
        <v>135</v>
      </c>
      <c r="D78" s="15">
        <f>SUM(D76:D77)</f>
        <v>2815089.1840000004</v>
      </c>
      <c r="E78" s="3" t="s">
        <v>134</v>
      </c>
    </row>
    <row r="79" spans="1:7" x14ac:dyDescent="0.25">
      <c r="A79" s="3" t="s">
        <v>115</v>
      </c>
      <c r="D79" s="2">
        <f>D78/D80</f>
        <v>1223.4198974358976</v>
      </c>
      <c r="E79" s="3" t="s">
        <v>136</v>
      </c>
    </row>
    <row r="80" spans="1:7" x14ac:dyDescent="0.25">
      <c r="A80" s="3" t="s">
        <v>137</v>
      </c>
      <c r="D80" s="3">
        <v>2301</v>
      </c>
    </row>
    <row r="81" spans="1:8" ht="7.5" customHeight="1" x14ac:dyDescent="0.25"/>
    <row r="82" spans="1:8" ht="30" x14ac:dyDescent="0.25">
      <c r="A82" s="5" t="s">
        <v>7</v>
      </c>
      <c r="B82" s="5" t="s">
        <v>20</v>
      </c>
      <c r="C82" s="5" t="s">
        <v>93</v>
      </c>
      <c r="D82" s="5" t="s">
        <v>21</v>
      </c>
      <c r="E82" s="5" t="s">
        <v>139</v>
      </c>
      <c r="F82" s="5" t="s">
        <v>140</v>
      </c>
      <c r="G82" s="5" t="s">
        <v>10</v>
      </c>
      <c r="H82" s="5" t="s">
        <v>94</v>
      </c>
    </row>
    <row r="83" spans="1:8" ht="45" x14ac:dyDescent="0.25">
      <c r="A83" s="4">
        <v>1</v>
      </c>
      <c r="B83" s="5" t="s">
        <v>95</v>
      </c>
      <c r="C83" s="4"/>
      <c r="D83" s="4"/>
      <c r="E83" s="4"/>
      <c r="F83" s="10">
        <v>350</v>
      </c>
      <c r="G83" s="5" t="s">
        <v>96</v>
      </c>
      <c r="H83" s="10">
        <f>F83*1000/2301</f>
        <v>152.1077792264233</v>
      </c>
    </row>
    <row r="84" spans="1:8" x14ac:dyDescent="0.25">
      <c r="A84" s="4">
        <v>2</v>
      </c>
      <c r="B84" s="4" t="s">
        <v>97</v>
      </c>
      <c r="C84" s="4"/>
      <c r="D84" s="4"/>
      <c r="E84" s="4"/>
      <c r="F84" s="10"/>
      <c r="G84" s="4"/>
      <c r="H84" s="10">
        <f t="shared" ref="H84:H86" si="8">F84*1000/2301</f>
        <v>0</v>
      </c>
    </row>
    <row r="85" spans="1:8" ht="30" x14ac:dyDescent="0.25">
      <c r="A85" s="4">
        <v>3</v>
      </c>
      <c r="B85" s="5" t="s">
        <v>98</v>
      </c>
      <c r="C85" s="4"/>
      <c r="D85" s="4"/>
      <c r="E85" s="4"/>
      <c r="F85" s="10"/>
      <c r="G85" s="4"/>
      <c r="H85" s="10"/>
    </row>
    <row r="86" spans="1:8" x14ac:dyDescent="0.25">
      <c r="A86" s="4">
        <v>4</v>
      </c>
      <c r="B86" s="4" t="s">
        <v>99</v>
      </c>
      <c r="C86" s="4"/>
      <c r="D86" s="4"/>
      <c r="E86" s="4"/>
      <c r="F86" s="10">
        <v>50</v>
      </c>
      <c r="G86" s="4"/>
      <c r="H86" s="10">
        <f t="shared" si="8"/>
        <v>21.729682746631898</v>
      </c>
    </row>
    <row r="87" spans="1:8" x14ac:dyDescent="0.25">
      <c r="A87" s="4"/>
      <c r="B87" s="4" t="s">
        <v>92</v>
      </c>
      <c r="C87" s="4"/>
      <c r="D87" s="4"/>
      <c r="E87" s="4"/>
      <c r="F87" s="4" t="s">
        <v>100</v>
      </c>
      <c r="G87" s="4"/>
      <c r="H87" s="4" t="s">
        <v>101</v>
      </c>
    </row>
    <row r="88" spans="1:8" x14ac:dyDescent="0.25">
      <c r="A88" s="3" t="s">
        <v>102</v>
      </c>
    </row>
    <row r="89" spans="1:8" ht="14.25" customHeight="1" x14ac:dyDescent="0.25">
      <c r="A89" s="3" t="s">
        <v>5</v>
      </c>
    </row>
    <row r="90" spans="1:8" x14ac:dyDescent="0.25">
      <c r="A90" s="3" t="s">
        <v>116</v>
      </c>
    </row>
    <row r="91" spans="1:8" ht="9" customHeight="1" x14ac:dyDescent="0.25"/>
    <row r="92" spans="1:8" x14ac:dyDescent="0.25">
      <c r="A92" s="16" t="s">
        <v>117</v>
      </c>
      <c r="B92" s="17"/>
      <c r="C92" s="17"/>
      <c r="D92" s="17"/>
      <c r="E92" s="17"/>
      <c r="F92" s="17"/>
      <c r="G92" s="17"/>
      <c r="H92" s="17"/>
    </row>
    <row r="93" spans="1:8" ht="52.5" customHeight="1" x14ac:dyDescent="0.25">
      <c r="A93" s="18" t="s">
        <v>118</v>
      </c>
      <c r="B93" s="19"/>
      <c r="C93" s="19"/>
      <c r="D93" s="19"/>
      <c r="E93" s="19"/>
      <c r="F93" s="19"/>
      <c r="G93" s="19"/>
      <c r="H93" s="19"/>
    </row>
    <row r="94" spans="1:8" ht="9.75" customHeight="1" x14ac:dyDescent="0.25"/>
    <row r="95" spans="1:8" x14ac:dyDescent="0.25">
      <c r="A95" s="20" t="s">
        <v>103</v>
      </c>
      <c r="B95" s="20"/>
      <c r="C95" s="20"/>
      <c r="D95" s="20"/>
      <c r="E95" s="20"/>
      <c r="F95" s="20"/>
      <c r="G95" s="20"/>
      <c r="H95" s="20"/>
    </row>
    <row r="96" spans="1:8" ht="10.5" customHeight="1" x14ac:dyDescent="0.25">
      <c r="A96" s="21"/>
      <c r="B96" s="21"/>
      <c r="C96" s="21"/>
      <c r="D96" s="21"/>
      <c r="E96" s="21"/>
      <c r="F96" s="21"/>
      <c r="G96" s="21"/>
      <c r="H96" s="21"/>
    </row>
    <row r="97" spans="1:8" ht="33.75" customHeight="1" x14ac:dyDescent="0.25">
      <c r="A97" s="20" t="s">
        <v>104</v>
      </c>
      <c r="B97" s="17"/>
      <c r="C97" s="17"/>
      <c r="D97" s="17"/>
      <c r="E97" s="17"/>
      <c r="F97" s="17"/>
      <c r="G97" s="17"/>
      <c r="H97" s="17"/>
    </row>
    <row r="98" spans="1:8" ht="14.25" customHeight="1" x14ac:dyDescent="0.25">
      <c r="A98" s="21"/>
      <c r="B98" s="21"/>
      <c r="C98" s="21"/>
      <c r="D98" s="21"/>
      <c r="E98" s="21"/>
      <c r="F98" s="21"/>
      <c r="G98" s="21"/>
      <c r="H98" s="21"/>
    </row>
    <row r="99" spans="1:8" x14ac:dyDescent="0.25">
      <c r="A99" s="22" t="s">
        <v>105</v>
      </c>
      <c r="B99" s="22"/>
      <c r="C99" s="22"/>
      <c r="D99" s="22"/>
      <c r="E99" s="22"/>
      <c r="F99" s="22"/>
      <c r="G99" s="22"/>
      <c r="H99" s="22"/>
    </row>
    <row r="100" spans="1:8" ht="9.75" customHeight="1" x14ac:dyDescent="0.25">
      <c r="A100" s="23"/>
      <c r="B100" s="23"/>
      <c r="C100" s="23"/>
      <c r="D100" s="23"/>
    </row>
    <row r="101" spans="1:8" ht="40.5" customHeight="1" x14ac:dyDescent="0.25">
      <c r="A101" s="5">
        <v>1</v>
      </c>
      <c r="B101" s="5" t="s">
        <v>106</v>
      </c>
      <c r="C101" s="5" t="s">
        <v>107</v>
      </c>
      <c r="D101" s="5" t="s">
        <v>108</v>
      </c>
    </row>
    <row r="102" spans="1:8" ht="45" x14ac:dyDescent="0.25">
      <c r="A102" s="5">
        <v>2</v>
      </c>
      <c r="B102" s="5" t="s">
        <v>109</v>
      </c>
      <c r="C102" s="5" t="s">
        <v>110</v>
      </c>
      <c r="D102" s="5" t="s">
        <v>111</v>
      </c>
    </row>
    <row r="103" spans="1:8" x14ac:dyDescent="0.25">
      <c r="A103" s="21"/>
      <c r="B103" s="21"/>
      <c r="C103" s="21"/>
      <c r="D103" s="21"/>
      <c r="E103" s="21"/>
      <c r="F103" s="21"/>
      <c r="G103" s="21"/>
      <c r="H103" s="21"/>
    </row>
    <row r="104" spans="1:8" ht="27.75" customHeight="1" x14ac:dyDescent="0.25">
      <c r="A104" s="24" t="s">
        <v>130</v>
      </c>
      <c r="B104" s="17"/>
      <c r="C104" s="17"/>
      <c r="D104" s="17"/>
      <c r="E104" s="17"/>
      <c r="F104" s="17"/>
      <c r="G104" s="17"/>
      <c r="H104" s="17"/>
    </row>
  </sheetData>
  <mergeCells count="6">
    <mergeCell ref="A97:H97"/>
    <mergeCell ref="A92:H92"/>
    <mergeCell ref="A93:H93"/>
    <mergeCell ref="A104:H104"/>
    <mergeCell ref="A95:H95"/>
    <mergeCell ref="A99:H99"/>
  </mergeCells>
  <pageMargins left="0.25" right="0.25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2024-02-15T09:06:25Z</cp:lastPrinted>
  <dcterms:created xsi:type="dcterms:W3CDTF">2024-02-09T07:47:50Z</dcterms:created>
  <dcterms:modified xsi:type="dcterms:W3CDTF">2024-02-15T09:12:00Z</dcterms:modified>
</cp:coreProperties>
</file>