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C69" i="4" l="1"/>
  <c r="K30" i="4"/>
  <c r="K29" i="4"/>
  <c r="K28" i="4"/>
  <c r="C84" i="4" l="1"/>
  <c r="C80" i="4" l="1"/>
  <c r="C52" i="4" l="1"/>
  <c r="C46" i="4" l="1"/>
  <c r="I46" i="4"/>
  <c r="J31" i="4"/>
  <c r="C62" i="4" s="1"/>
  <c r="I31" i="4"/>
  <c r="C31" i="4"/>
  <c r="K31" i="4" s="1"/>
  <c r="C58" i="4" l="1"/>
  <c r="C59" i="4" s="1"/>
  <c r="I3" i="4"/>
  <c r="I15" i="4" l="1"/>
  <c r="I25" i="4" s="1"/>
  <c r="C61" i="4" s="1"/>
  <c r="J24" i="4"/>
  <c r="J23" i="4"/>
  <c r="J22" i="4"/>
  <c r="J20" i="4"/>
  <c r="J19" i="4"/>
  <c r="J18" i="4"/>
  <c r="J17" i="4"/>
  <c r="J16" i="4"/>
  <c r="J13" i="4"/>
  <c r="J12" i="4"/>
  <c r="J11" i="4"/>
  <c r="J10" i="4"/>
  <c r="J9" i="4"/>
  <c r="J8" i="4"/>
  <c r="J7" i="4"/>
  <c r="J6" i="4"/>
  <c r="J5" i="4"/>
  <c r="J4" i="4"/>
  <c r="D24" i="4"/>
  <c r="E24" i="4" s="1"/>
  <c r="F24" i="4" s="1"/>
  <c r="G24" i="4" s="1"/>
  <c r="H24" i="4" s="1"/>
  <c r="D23" i="4"/>
  <c r="E23" i="4" s="1"/>
  <c r="F23" i="4" s="1"/>
  <c r="G23" i="4" s="1"/>
  <c r="H23" i="4" s="1"/>
  <c r="D22" i="4"/>
  <c r="E22" i="4" s="1"/>
  <c r="F22" i="4" s="1"/>
  <c r="G22" i="4" s="1"/>
  <c r="H22" i="4" s="1"/>
  <c r="D21" i="4"/>
  <c r="E21" i="4" s="1"/>
  <c r="F21" i="4" s="1"/>
  <c r="G21" i="4" s="1"/>
  <c r="H21" i="4" s="1"/>
  <c r="D20" i="4"/>
  <c r="E20" i="4" s="1"/>
  <c r="F20" i="4" s="1"/>
  <c r="G20" i="4" s="1"/>
  <c r="H20" i="4" s="1"/>
  <c r="D19" i="4"/>
  <c r="E19" i="4" s="1"/>
  <c r="F19" i="4" s="1"/>
  <c r="G19" i="4" s="1"/>
  <c r="H19" i="4" s="1"/>
  <c r="D18" i="4"/>
  <c r="E18" i="4" s="1"/>
  <c r="F18" i="4" s="1"/>
  <c r="G18" i="4" s="1"/>
  <c r="H18" i="4" s="1"/>
  <c r="D17" i="4"/>
  <c r="E17" i="4" s="1"/>
  <c r="F17" i="4" s="1"/>
  <c r="G17" i="4" s="1"/>
  <c r="H17" i="4" s="1"/>
  <c r="D16" i="4"/>
  <c r="E16" i="4" s="1"/>
  <c r="F16" i="4" s="1"/>
  <c r="G16" i="4" s="1"/>
  <c r="H16" i="4" s="1"/>
  <c r="D15" i="4"/>
  <c r="F15" i="4" s="1"/>
  <c r="D14" i="4"/>
  <c r="E14" i="4" s="1"/>
  <c r="D13" i="4"/>
  <c r="H13" i="4" s="1"/>
  <c r="D12" i="4"/>
  <c r="H12" i="4" s="1"/>
  <c r="D11" i="4"/>
  <c r="E11" i="4" s="1"/>
  <c r="F11" i="4" s="1"/>
  <c r="G11" i="4" s="1"/>
  <c r="H11" i="4" s="1"/>
  <c r="D10" i="4"/>
  <c r="E10" i="4" s="1"/>
  <c r="F10" i="4" s="1"/>
  <c r="G10" i="4" s="1"/>
  <c r="H10" i="4" s="1"/>
  <c r="D9" i="4"/>
  <c r="E9" i="4" s="1"/>
  <c r="F9" i="4" s="1"/>
  <c r="G9" i="4" s="1"/>
  <c r="H9" i="4" s="1"/>
  <c r="D8" i="4"/>
  <c r="E8" i="4" s="1"/>
  <c r="F8" i="4" s="1"/>
  <c r="G8" i="4" s="1"/>
  <c r="H8" i="4" s="1"/>
  <c r="D7" i="4"/>
  <c r="E7" i="4" s="1"/>
  <c r="F7" i="4" s="1"/>
  <c r="G7" i="4" s="1"/>
  <c r="H7" i="4" s="1"/>
  <c r="D6" i="4"/>
  <c r="E6" i="4" s="1"/>
  <c r="F6" i="4" s="1"/>
  <c r="G6" i="4" s="1"/>
  <c r="H6" i="4" s="1"/>
  <c r="D5" i="4"/>
  <c r="E5" i="4" s="1"/>
  <c r="F5" i="4" s="1"/>
  <c r="G5" i="4" s="1"/>
  <c r="H5" i="4" s="1"/>
  <c r="D4" i="4"/>
  <c r="E4" i="4" s="1"/>
  <c r="F4" i="4" s="1"/>
  <c r="G4" i="4" s="1"/>
  <c r="H4" i="4" s="1"/>
  <c r="D3" i="4"/>
  <c r="J15" i="4" l="1"/>
  <c r="C64" i="4"/>
  <c r="C76" i="4"/>
  <c r="D25" i="4"/>
  <c r="J3" i="4"/>
  <c r="G12" i="4"/>
  <c r="G14" i="4"/>
  <c r="E3" i="4"/>
  <c r="F3" i="4" s="1"/>
  <c r="G3" i="4" s="1"/>
  <c r="F13" i="4"/>
  <c r="F12" i="4"/>
  <c r="G13" i="4"/>
  <c r="E12" i="4"/>
  <c r="E13" i="4"/>
  <c r="F14" i="4"/>
  <c r="G15" i="4"/>
  <c r="H15" i="4"/>
  <c r="H14" i="4"/>
  <c r="E15" i="4"/>
  <c r="J25" i="4" l="1"/>
  <c r="E25" i="4"/>
  <c r="F25" i="4"/>
  <c r="G25" i="4"/>
  <c r="H3" i="4"/>
  <c r="H25" i="4" s="1"/>
</calcChain>
</file>

<file path=xl/comments1.xml><?xml version="1.0" encoding="utf-8"?>
<comments xmlns="http://schemas.openxmlformats.org/spreadsheetml/2006/main">
  <authors>
    <author>Автор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34500*12
65698,08 комп за неисп отпуск за два года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20000*12
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9000*12+2000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(7590+1000,5+1759,5+69)*12=10419*12=125028,00 
пфр, фсс, омс, травм
19810,82 с комп за неисп отпуск за два года</t>
        </r>
      </text>
    </comment>
    <comment ref="I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 месяцев  с 01.01.2023 изменение тарифа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13452*4
</t>
        </r>
      </text>
    </comment>
    <comment ref="I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ээ 42086,57-8569,20 грп=33517,37
8663,5 эл товары
</t>
        </r>
      </text>
    </comment>
    <comment ref="I17" authorId="0">
      <text>
        <r>
          <rPr>
            <sz val="9"/>
            <color indexed="81"/>
            <rFont val="Tahoma"/>
            <family val="2"/>
            <charset val="204"/>
          </rPr>
          <t xml:space="preserve">3957,28  АО почтовые расходы,    
500,90 АО почт расх,
700 тонер,
300 бензин косилка,
400 -200=200 штраф, за несвоевр сдачу отчета за 2020 год,
1500 шкаф, 
1237,48 пени за несвоевр оплату зем налога ИФНС,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АйтиФреш 11400,00;
цифровая подпись 2000,00</t>
        </r>
      </text>
    </comment>
    <comment ref="I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портал госуслуг 1500,00</t>
        </r>
      </text>
    </comment>
    <comment ref="I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7900 рег устава
2240 АО ЕГРН
16000 Савина
10000 Сапожникова
800 госпошлина заявл устав
12938,32 госпошлина
                   </t>
        </r>
      </text>
    </comment>
  </commentList>
</comments>
</file>

<file path=xl/sharedStrings.xml><?xml version="1.0" encoding="utf-8"?>
<sst xmlns="http://schemas.openxmlformats.org/spreadsheetml/2006/main" count="126" uniqueCount="116">
  <si>
    <t>№ п/п</t>
  </si>
  <si>
    <t>Наименование расхода</t>
  </si>
  <si>
    <t>общая сумма в год</t>
  </si>
  <si>
    <t>на 1 участок</t>
  </si>
  <si>
    <t>на 1,5 участка</t>
  </si>
  <si>
    <t>на 2 участка</t>
  </si>
  <si>
    <t>на 3 участка</t>
  </si>
  <si>
    <t>на 4 участка</t>
  </si>
  <si>
    <r>
      <t xml:space="preserve">Заработная плата  и налоги на ФОТ </t>
    </r>
    <r>
      <rPr>
        <b/>
        <sz val="12"/>
        <color rgb="FF000000"/>
        <rFont val="Times New Roman"/>
        <family val="1"/>
        <charset val="204"/>
      </rPr>
      <t>(в соответствии  с законодательством РФ - 30%)</t>
    </r>
  </si>
  <si>
    <t>1 023 360</t>
  </si>
  <si>
    <t>1.1.</t>
  </si>
  <si>
    <t xml:space="preserve"> Председатель </t>
  </si>
  <si>
    <t>1.2.</t>
  </si>
  <si>
    <t xml:space="preserve">Бухгалтер </t>
  </si>
  <si>
    <t>1.3.</t>
  </si>
  <si>
    <t>Разнорабочий (благоустройство территории СНТ- 4 объекта)</t>
  </si>
  <si>
    <t>1.4.</t>
  </si>
  <si>
    <t xml:space="preserve">Прочие работы (электрик, замена эл. оборудования уличного освещения и пр.) </t>
  </si>
  <si>
    <t>1.5.</t>
  </si>
  <si>
    <r>
      <t xml:space="preserve">Налоги на ФОТ </t>
    </r>
    <r>
      <rPr>
        <sz val="11"/>
        <color rgb="FF000000"/>
        <rFont val="Times New Roman"/>
        <family val="1"/>
        <charset val="204"/>
      </rPr>
      <t>(в соотв. с законом - 30%)</t>
    </r>
  </si>
  <si>
    <t>Вывоз твердых коммунальных отходов</t>
  </si>
  <si>
    <t>Налог на землю общественного пользования</t>
  </si>
  <si>
    <t xml:space="preserve">Чистка проезда от снега </t>
  </si>
  <si>
    <t>Ремонт  и содержание улиц</t>
  </si>
  <si>
    <t>Расходы на оплату электроэнергии уличного освещения и приобретение расходных материалов</t>
  </si>
  <si>
    <t>Административные и хозяйственные расходы</t>
  </si>
  <si>
    <t>61 200</t>
  </si>
  <si>
    <t>7.1.</t>
  </si>
  <si>
    <t>Ведение счета в банке</t>
  </si>
  <si>
    <t>7.2.</t>
  </si>
  <si>
    <t>Канцелярские и хозяйственные товары, почта</t>
  </si>
  <si>
    <t>7.3.</t>
  </si>
  <si>
    <t>Электронный документооборот (получение платежных документов, отправка отчетности)</t>
  </si>
  <si>
    <t>7.4.</t>
  </si>
  <si>
    <t>Возмещение расходов по использованию личного автотранспорта для поездок по делам товарищества.</t>
  </si>
  <si>
    <t>7.5.</t>
  </si>
  <si>
    <t xml:space="preserve">Расходы по обслуживание  специализированного (бухгалтерского) программного обеспечения, его составляющих. </t>
  </si>
  <si>
    <t>Расходы по ведению сайта СНТ</t>
  </si>
  <si>
    <t>Услуги связи</t>
  </si>
  <si>
    <t xml:space="preserve">Юридические услуги </t>
  </si>
  <si>
    <t>Расходы, которые могут возникнуть впоследствии непредвиденных погодных условий и  стихийных бедствий (Спиливание деревьев)</t>
  </si>
  <si>
    <t>ИТОГО</t>
  </si>
  <si>
    <t>Установка шлагбаума</t>
  </si>
  <si>
    <t>ВСЕГО</t>
  </si>
  <si>
    <t>расходы янв-декабрь</t>
  </si>
  <si>
    <t>закупка контейнеров</t>
  </si>
  <si>
    <t>видеонаблюдение</t>
  </si>
  <si>
    <t>итоги</t>
  </si>
  <si>
    <t>начислено</t>
  </si>
  <si>
    <t>оплачено</t>
  </si>
  <si>
    <t>израсходовано</t>
  </si>
  <si>
    <t>к оплате</t>
  </si>
  <si>
    <t>Целевые взносы:</t>
  </si>
  <si>
    <t>1 789 368,00</t>
  </si>
  <si>
    <t>1.</t>
  </si>
  <si>
    <t>2.</t>
  </si>
  <si>
    <t>3.</t>
  </si>
  <si>
    <t>4.</t>
  </si>
  <si>
    <t>11.</t>
  </si>
  <si>
    <t>12.</t>
  </si>
  <si>
    <t>13.</t>
  </si>
  <si>
    <t>задолженность</t>
  </si>
  <si>
    <t>5.</t>
  </si>
  <si>
    <t>ремонт ЛЭП</t>
  </si>
  <si>
    <t>6.</t>
  </si>
  <si>
    <t>членских взносов за 2019-2020</t>
  </si>
  <si>
    <t>членских взносов за 2020-2021</t>
  </si>
  <si>
    <t>членских взносов за 2022</t>
  </si>
  <si>
    <t>потери эл.эн.</t>
  </si>
  <si>
    <t>7.</t>
  </si>
  <si>
    <t>пени</t>
  </si>
  <si>
    <t>8.</t>
  </si>
  <si>
    <t>9.</t>
  </si>
  <si>
    <t>поступило на счет целевых взносов</t>
  </si>
  <si>
    <t>членских взносов за 2018-2019</t>
  </si>
  <si>
    <t>членских взносов за 2017-2018</t>
  </si>
  <si>
    <t>членских взносов за 2016-2017</t>
  </si>
  <si>
    <t>членских взносов за 2021-2022</t>
  </si>
  <si>
    <t>членских взносов на 2023</t>
  </si>
  <si>
    <t>10.</t>
  </si>
  <si>
    <t>газ</t>
  </si>
  <si>
    <t>земельный налог 2014</t>
  </si>
  <si>
    <t>поступило на счет страховые взносы возврат</t>
  </si>
  <si>
    <t xml:space="preserve">возврат страховых взносов переплата </t>
  </si>
  <si>
    <t>14.</t>
  </si>
  <si>
    <t>15.</t>
  </si>
  <si>
    <t>Итого:</t>
  </si>
  <si>
    <t>поступило на счет Ермакова (судебные)</t>
  </si>
  <si>
    <t>поступило на счет членских взносов</t>
  </si>
  <si>
    <t>16.</t>
  </si>
  <si>
    <t>штраф за несвоевременную сдачу отчета</t>
  </si>
  <si>
    <t>возврат подоходного налога и пеней, в связи с ошибкой в отчете</t>
  </si>
  <si>
    <t>пени за несвоевременную уплату земельного налога</t>
  </si>
  <si>
    <t>Итого поступило на счет за 2022 год:</t>
  </si>
  <si>
    <t>Справочно (руб.):</t>
  </si>
  <si>
    <t>расход по смете</t>
  </si>
  <si>
    <t>расход целевых взносов (шлагбаум, контейнера)</t>
  </si>
  <si>
    <t>Итого израсходовано за 2022 год:</t>
  </si>
  <si>
    <t>остаток на счете на 01.01.2022</t>
  </si>
  <si>
    <t>остаток на счете на 01.01.2023</t>
  </si>
  <si>
    <t>поступило на счет пеней</t>
  </si>
  <si>
    <t>поступило на взносов на ТО</t>
  </si>
  <si>
    <t xml:space="preserve"> </t>
  </si>
  <si>
    <t>возврат за подключение к ЛЭП</t>
  </si>
  <si>
    <t>задолженность по членским взносам за 2022 год</t>
  </si>
  <si>
    <t>поступило на счет целевых взносов (подключение)</t>
  </si>
  <si>
    <t>задолженность: по целевым взносам</t>
  </si>
  <si>
    <t>всего:</t>
  </si>
  <si>
    <t>Отчет исполнения приходно-расходной сметы за 2022 год (01.01.2022 - 31.12.2022)</t>
  </si>
  <si>
    <t xml:space="preserve">Справочно  01.01.2022-31.12.2022 (руб.): </t>
  </si>
  <si>
    <t>задолженность на  22.04.2023</t>
  </si>
  <si>
    <t>Справочно 01.01.2022-31.12.2022 (руб.):</t>
  </si>
  <si>
    <t>остаток членских взносов за 2022 год с учетом оплаченных членских взносов и расходов по смете</t>
  </si>
  <si>
    <t>01.01.2022-31.12.2022</t>
  </si>
  <si>
    <t>расход на ТО</t>
  </si>
  <si>
    <t>расход на ээ (грп)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</si>
</sst>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14" fontId="7" fillId="0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/>
    <xf numFmtId="2" fontId="3" fillId="0" borderId="1" xfId="0" applyNumberFormat="1" applyFont="1" applyFill="1" applyBorder="1"/>
    <xf numFmtId="0" fontId="9" fillId="0" borderId="0" xfId="0" applyFont="1" applyFill="1"/>
    <xf numFmtId="2" fontId="9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11" fillId="4" borderId="0" xfId="0" applyNumberFormat="1" applyFont="1" applyFill="1" applyBorder="1" applyAlignment="1">
      <alignment horizontal="right" vertical="center"/>
    </xf>
    <xf numFmtId="2" fontId="12" fillId="4" borderId="0" xfId="0" applyNumberFormat="1" applyFont="1" applyFill="1" applyBorder="1" applyAlignment="1">
      <alignment horizontal="right"/>
    </xf>
    <xf numFmtId="0" fontId="0" fillId="4" borderId="0" xfId="0" applyFill="1"/>
    <xf numFmtId="0" fontId="3" fillId="4" borderId="0" xfId="0" applyFont="1" applyFill="1" applyBorder="1"/>
    <xf numFmtId="0" fontId="12" fillId="4" borderId="0" xfId="0" applyFont="1" applyFill="1" applyBorder="1"/>
    <xf numFmtId="4" fontId="12" fillId="4" borderId="0" xfId="0" applyNumberFormat="1" applyFont="1" applyFill="1" applyBorder="1"/>
    <xf numFmtId="3" fontId="12" fillId="4" borderId="0" xfId="0" applyNumberFormat="1" applyFont="1" applyFill="1" applyBorder="1"/>
    <xf numFmtId="43" fontId="12" fillId="4" borderId="0" xfId="2" applyFont="1" applyFill="1" applyBorder="1"/>
    <xf numFmtId="43" fontId="12" fillId="4" borderId="0" xfId="2" applyFont="1" applyFill="1" applyBorder="1" applyAlignment="1">
      <alignment horizontal="center"/>
    </xf>
    <xf numFmtId="2" fontId="9" fillId="0" borderId="3" xfId="0" applyNumberFormat="1" applyFont="1" applyFill="1" applyBorder="1"/>
    <xf numFmtId="2" fontId="3" fillId="0" borderId="3" xfId="0" applyNumberFormat="1" applyFont="1" applyFill="1" applyBorder="1"/>
    <xf numFmtId="2" fontId="9" fillId="2" borderId="2" xfId="0" applyNumberFormat="1" applyFont="1" applyFill="1" applyBorder="1"/>
    <xf numFmtId="2" fontId="15" fillId="0" borderId="1" xfId="0" applyNumberFormat="1" applyFont="1" applyBorder="1" applyAlignment="1">
      <alignment horizontal="right" vertical="center"/>
    </xf>
    <xf numFmtId="2" fontId="13" fillId="0" borderId="1" xfId="2" applyNumberFormat="1" applyFont="1" applyFill="1" applyBorder="1" applyAlignment="1">
      <alignment horizontal="right"/>
    </xf>
    <xf numFmtId="2" fontId="13" fillId="0" borderId="1" xfId="2" applyNumberFormat="1" applyFont="1" applyFill="1" applyBorder="1" applyAlignment="1">
      <alignment horizontal="right" vertical="center"/>
    </xf>
    <xf numFmtId="2" fontId="9" fillId="0" borderId="12" xfId="0" applyNumberFormat="1" applyFont="1" applyFill="1" applyBorder="1"/>
    <xf numFmtId="2" fontId="3" fillId="0" borderId="12" xfId="0" applyNumberFormat="1" applyFont="1" applyFill="1" applyBorder="1"/>
    <xf numFmtId="2" fontId="12" fillId="0" borderId="13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right" vertical="center"/>
    </xf>
    <xf numFmtId="2" fontId="9" fillId="2" borderId="6" xfId="0" applyNumberFormat="1" applyFont="1" applyFill="1" applyBorder="1"/>
    <xf numFmtId="2" fontId="13" fillId="0" borderId="16" xfId="0" applyNumberFormat="1" applyFont="1" applyFill="1" applyBorder="1" applyAlignment="1">
      <alignment horizontal="right"/>
    </xf>
    <xf numFmtId="2" fontId="13" fillId="0" borderId="17" xfId="0" applyNumberFormat="1" applyFont="1" applyFill="1" applyBorder="1" applyAlignment="1">
      <alignment horizontal="right"/>
    </xf>
    <xf numFmtId="1" fontId="13" fillId="0" borderId="17" xfId="0" applyNumberFormat="1" applyFont="1" applyFill="1" applyBorder="1" applyAlignment="1">
      <alignment horizontal="right" vertical="center"/>
    </xf>
    <xf numFmtId="2" fontId="9" fillId="0" borderId="9" xfId="0" applyNumberFormat="1" applyFont="1" applyFill="1" applyBorder="1"/>
    <xf numFmtId="2" fontId="3" fillId="0" borderId="9" xfId="0" applyNumberFormat="1" applyFont="1" applyFill="1" applyBorder="1"/>
    <xf numFmtId="1" fontId="13" fillId="0" borderId="9" xfId="2" applyNumberFormat="1" applyFont="1" applyFill="1" applyBorder="1" applyAlignment="1">
      <alignment horizontal="right"/>
    </xf>
    <xf numFmtId="1" fontId="13" fillId="0" borderId="18" xfId="0" applyNumberFormat="1" applyFont="1" applyFill="1" applyBorder="1" applyAlignment="1">
      <alignment horizontal="right"/>
    </xf>
    <xf numFmtId="0" fontId="13" fillId="4" borderId="1" xfId="0" applyFont="1" applyFill="1" applyBorder="1"/>
    <xf numFmtId="4" fontId="13" fillId="4" borderId="1" xfId="0" applyNumberFormat="1" applyFont="1" applyFill="1" applyBorder="1" applyAlignment="1">
      <alignment horizontal="right"/>
    </xf>
    <xf numFmtId="3" fontId="13" fillId="4" borderId="1" xfId="0" applyNumberFormat="1" applyFont="1" applyFill="1" applyBorder="1" applyAlignment="1">
      <alignment horizontal="right"/>
    </xf>
    <xf numFmtId="43" fontId="13" fillId="4" borderId="1" xfId="2" applyFont="1" applyFill="1" applyBorder="1" applyAlignment="1">
      <alignment horizontal="right"/>
    </xf>
    <xf numFmtId="43" fontId="13" fillId="4" borderId="1" xfId="2" applyFont="1" applyFill="1" applyBorder="1" applyAlignment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2" fontId="9" fillId="4" borderId="11" xfId="0" applyNumberFormat="1" applyFont="1" applyFill="1" applyBorder="1"/>
    <xf numFmtId="2" fontId="12" fillId="4" borderId="19" xfId="2" applyNumberFormat="1" applyFont="1" applyFill="1" applyBorder="1" applyAlignment="1">
      <alignment horizontal="right"/>
    </xf>
    <xf numFmtId="2" fontId="1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2" fontId="9" fillId="0" borderId="6" xfId="0" applyNumberFormat="1" applyFont="1" applyFill="1" applyBorder="1"/>
    <xf numFmtId="2" fontId="3" fillId="0" borderId="6" xfId="0" applyNumberFormat="1" applyFont="1" applyFill="1" applyBorder="1"/>
    <xf numFmtId="0" fontId="2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2" fontId="13" fillId="0" borderId="17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/>
    </xf>
    <xf numFmtId="2" fontId="13" fillId="0" borderId="21" xfId="0" applyNumberFormat="1" applyFont="1" applyFill="1" applyBorder="1" applyAlignment="1">
      <alignment horizontal="right"/>
    </xf>
    <xf numFmtId="0" fontId="10" fillId="0" borderId="2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2" fontId="12" fillId="0" borderId="12" xfId="0" applyNumberFormat="1" applyFont="1" applyBorder="1" applyAlignment="1">
      <alignment horizontal="right"/>
    </xf>
    <xf numFmtId="2" fontId="12" fillId="0" borderId="12" xfId="2" applyNumberFormat="1" applyFont="1" applyFill="1" applyBorder="1" applyAlignment="1">
      <alignment horizontal="right"/>
    </xf>
    <xf numFmtId="2" fontId="12" fillId="0" borderId="13" xfId="2" applyNumberFormat="1" applyFont="1" applyFill="1" applyBorder="1" applyAlignment="1">
      <alignment horizontal="right"/>
    </xf>
    <xf numFmtId="2" fontId="13" fillId="4" borderId="2" xfId="2" applyNumberFormat="1" applyFont="1" applyFill="1" applyBorder="1" applyAlignment="1">
      <alignment horizontal="right"/>
    </xf>
    <xf numFmtId="0" fontId="2" fillId="0" borderId="2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2" fontId="15" fillId="0" borderId="3" xfId="0" applyNumberFormat="1" applyFont="1" applyBorder="1" applyAlignment="1">
      <alignment horizontal="right" vertical="center"/>
    </xf>
    <xf numFmtId="2" fontId="13" fillId="0" borderId="3" xfId="2" applyNumberFormat="1" applyFont="1" applyFill="1" applyBorder="1" applyAlignment="1">
      <alignment horizontal="right"/>
    </xf>
    <xf numFmtId="2" fontId="13" fillId="0" borderId="25" xfId="0" applyNumberFormat="1" applyFont="1" applyFill="1" applyBorder="1" applyAlignment="1">
      <alignment horizontal="right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2" fontId="20" fillId="0" borderId="12" xfId="0" applyNumberFormat="1" applyFont="1" applyBorder="1" applyAlignment="1">
      <alignment horizontal="right" vertical="center"/>
    </xf>
    <xf numFmtId="0" fontId="12" fillId="0" borderId="13" xfId="0" applyFont="1" applyFill="1" applyBorder="1" applyAlignment="1">
      <alignment horizontal="right"/>
    </xf>
    <xf numFmtId="1" fontId="12" fillId="0" borderId="13" xfId="0" applyNumberFormat="1" applyFont="1" applyFill="1" applyBorder="1" applyAlignment="1">
      <alignment horizontal="right"/>
    </xf>
    <xf numFmtId="0" fontId="14" fillId="0" borderId="28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 wrapText="1"/>
    </xf>
    <xf numFmtId="0" fontId="14" fillId="0" borderId="29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2" fontId="15" fillId="0" borderId="6" xfId="0" applyNumberFormat="1" applyFont="1" applyBorder="1" applyAlignment="1">
      <alignment horizontal="right" vertical="center"/>
    </xf>
    <xf numFmtId="2" fontId="13" fillId="4" borderId="6" xfId="2" applyNumberFormat="1" applyFont="1" applyFill="1" applyBorder="1" applyAlignment="1">
      <alignment horizontal="right"/>
    </xf>
    <xf numFmtId="0" fontId="16" fillId="0" borderId="26" xfId="0" applyFont="1" applyBorder="1" applyAlignment="1">
      <alignment vertical="center"/>
    </xf>
    <xf numFmtId="2" fontId="9" fillId="2" borderId="12" xfId="0" applyNumberFormat="1" applyFont="1" applyFill="1" applyBorder="1"/>
    <xf numFmtId="2" fontId="12" fillId="2" borderId="12" xfId="2" applyNumberFormat="1" applyFont="1" applyFill="1" applyBorder="1" applyAlignment="1">
      <alignment horizontal="right"/>
    </xf>
    <xf numFmtId="0" fontId="11" fillId="0" borderId="27" xfId="0" applyFont="1" applyBorder="1" applyAlignment="1">
      <alignment vertical="center" wrapText="1"/>
    </xf>
    <xf numFmtId="2" fontId="12" fillId="0" borderId="12" xfId="2" applyNumberFormat="1" applyFont="1" applyFill="1" applyBorder="1" applyAlignment="1">
      <alignment horizontal="right" vertical="center"/>
    </xf>
    <xf numFmtId="2" fontId="12" fillId="0" borderId="13" xfId="0" applyNumberFormat="1" applyFont="1" applyFill="1" applyBorder="1" applyAlignment="1">
      <alignment horizontal="right" vertical="center"/>
    </xf>
    <xf numFmtId="0" fontId="3" fillId="3" borderId="26" xfId="0" applyFont="1" applyFill="1" applyBorder="1"/>
    <xf numFmtId="0" fontId="12" fillId="3" borderId="27" xfId="0" applyFont="1" applyFill="1" applyBorder="1" applyAlignment="1"/>
    <xf numFmtId="164" fontId="21" fillId="0" borderId="12" xfId="0" applyNumberFormat="1" applyFont="1" applyBorder="1" applyAlignment="1">
      <alignment horizontal="right" vertical="center"/>
    </xf>
    <xf numFmtId="2" fontId="22" fillId="3" borderId="12" xfId="0" applyNumberFormat="1" applyFont="1" applyFill="1" applyBorder="1"/>
    <xf numFmtId="43" fontId="23" fillId="0" borderId="13" xfId="2" applyFont="1" applyFill="1" applyBorder="1" applyAlignment="1"/>
    <xf numFmtId="0" fontId="3" fillId="4" borderId="11" xfId="0" applyFont="1" applyFill="1" applyBorder="1"/>
    <xf numFmtId="0" fontId="9" fillId="4" borderId="11" xfId="0" applyFont="1" applyFill="1" applyBorder="1" applyAlignment="1"/>
    <xf numFmtId="0" fontId="3" fillId="4" borderId="15" xfId="0" applyFont="1" applyFill="1" applyBorder="1"/>
    <xf numFmtId="0" fontId="12" fillId="4" borderId="6" xfId="0" applyFont="1" applyFill="1" applyBorder="1" applyAlignment="1"/>
    <xf numFmtId="2" fontId="11" fillId="4" borderId="6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vertical="center"/>
    </xf>
    <xf numFmtId="2" fontId="10" fillId="4" borderId="6" xfId="2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0" fontId="3" fillId="4" borderId="14" xfId="0" applyFont="1" applyFill="1" applyBorder="1"/>
    <xf numFmtId="0" fontId="19" fillId="4" borderId="7" xfId="0" applyFont="1" applyFill="1" applyBorder="1" applyAlignment="1">
      <alignment horizontal="left"/>
    </xf>
    <xf numFmtId="0" fontId="13" fillId="0" borderId="5" xfId="0" applyFont="1" applyFill="1" applyBorder="1" applyAlignment="1"/>
    <xf numFmtId="0" fontId="13" fillId="0" borderId="28" xfId="0" applyFont="1" applyFill="1" applyBorder="1" applyAlignment="1"/>
    <xf numFmtId="2" fontId="12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43" fontId="23" fillId="3" borderId="12" xfId="2" applyFont="1" applyFill="1" applyBorder="1" applyAlignment="1"/>
    <xf numFmtId="2" fontId="12" fillId="4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 vertical="center"/>
    </xf>
    <xf numFmtId="43" fontId="23" fillId="0" borderId="0" xfId="2" applyFont="1" applyFill="1" applyBorder="1" applyAlignment="1"/>
    <xf numFmtId="0" fontId="2" fillId="0" borderId="0" xfId="0" applyFont="1" applyFill="1" applyBorder="1"/>
    <xf numFmtId="0" fontId="13" fillId="0" borderId="10" xfId="0" applyFont="1" applyFill="1" applyBorder="1" applyAlignment="1"/>
    <xf numFmtId="0" fontId="13" fillId="0" borderId="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left"/>
    </xf>
    <xf numFmtId="0" fontId="12" fillId="0" borderId="28" xfId="0" applyFont="1" applyFill="1" applyBorder="1" applyAlignment="1">
      <alignment horizontal="right"/>
    </xf>
    <xf numFmtId="0" fontId="13" fillId="0" borderId="28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2" fontId="12" fillId="0" borderId="6" xfId="2" applyNumberFormat="1" applyFont="1" applyFill="1" applyBorder="1" applyAlignment="1">
      <alignment horizontal="right" vertical="center"/>
    </xf>
    <xf numFmtId="2" fontId="12" fillId="0" borderId="3" xfId="2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right" vertical="center"/>
    </xf>
    <xf numFmtId="0" fontId="11" fillId="0" borderId="15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2" fontId="20" fillId="0" borderId="6" xfId="0" applyNumberFormat="1" applyFont="1" applyBorder="1" applyAlignment="1">
      <alignment horizontal="right" vertical="center"/>
    </xf>
    <xf numFmtId="2" fontId="20" fillId="0" borderId="3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9" xfId="0" applyNumberFormat="1" applyFont="1" applyBorder="1" applyAlignment="1">
      <alignment horizontal="right" vertical="center"/>
    </xf>
    <xf numFmtId="43" fontId="23" fillId="4" borderId="9" xfId="2" applyFont="1" applyFill="1" applyBorder="1" applyAlignment="1">
      <alignment horizontal="right"/>
    </xf>
    <xf numFmtId="4" fontId="23" fillId="4" borderId="9" xfId="0" applyNumberFormat="1" applyFont="1" applyFill="1" applyBorder="1"/>
    <xf numFmtId="3" fontId="23" fillId="4" borderId="9" xfId="0" applyNumberFormat="1" applyFont="1" applyFill="1" applyBorder="1"/>
    <xf numFmtId="43" fontId="23" fillId="4" borderId="9" xfId="2" applyFont="1" applyFill="1" applyBorder="1" applyAlignment="1"/>
    <xf numFmtId="0" fontId="23" fillId="4" borderId="9" xfId="0" applyFont="1" applyFill="1" applyBorder="1"/>
    <xf numFmtId="0" fontId="24" fillId="0" borderId="2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left"/>
    </xf>
    <xf numFmtId="0" fontId="24" fillId="0" borderId="1" xfId="0" applyFont="1" applyFill="1" applyBorder="1"/>
    <xf numFmtId="0" fontId="24" fillId="0" borderId="5" xfId="0" applyFont="1" applyFill="1" applyBorder="1" applyAlignment="1">
      <alignment horizontal="right"/>
    </xf>
    <xf numFmtId="0" fontId="22" fillId="0" borderId="19" xfId="0" applyFont="1" applyFill="1" applyBorder="1" applyAlignment="1">
      <alignment horizontal="center"/>
    </xf>
    <xf numFmtId="0" fontId="24" fillId="0" borderId="1" xfId="0" applyFont="1" applyFill="1" applyBorder="1" applyAlignment="1">
      <alignment vertical="center"/>
    </xf>
    <xf numFmtId="2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right"/>
    </xf>
    <xf numFmtId="2" fontId="24" fillId="0" borderId="5" xfId="0" applyNumberFormat="1" applyFont="1" applyFill="1" applyBorder="1" applyAlignment="1">
      <alignment horizontal="right"/>
    </xf>
    <xf numFmtId="2" fontId="22" fillId="0" borderId="19" xfId="0" applyNumberFormat="1" applyFont="1" applyFill="1" applyBorder="1" applyAlignment="1">
      <alignment horizontal="center"/>
    </xf>
    <xf numFmtId="2" fontId="24" fillId="0" borderId="3" xfId="0" applyNumberFormat="1" applyFont="1" applyFill="1" applyBorder="1" applyAlignment="1">
      <alignment vertical="center"/>
    </xf>
    <xf numFmtId="2" fontId="24" fillId="0" borderId="11" xfId="0" applyNumberFormat="1" applyFont="1" applyFill="1" applyBorder="1" applyAlignment="1">
      <alignment vertical="center"/>
    </xf>
    <xf numFmtId="2" fontId="24" fillId="0" borderId="2" xfId="0" applyNumberFormat="1" applyFont="1" applyFill="1" applyBorder="1" applyAlignment="1">
      <alignment vertical="center"/>
    </xf>
    <xf numFmtId="2" fontId="26" fillId="0" borderId="1" xfId="0" applyNumberFormat="1" applyFont="1" applyFill="1" applyBorder="1" applyAlignment="1">
      <alignment horizontal="right"/>
    </xf>
    <xf numFmtId="0" fontId="23" fillId="0" borderId="3" xfId="0" applyFont="1" applyFill="1" applyBorder="1" applyAlignment="1">
      <alignment horizontal="right"/>
    </xf>
    <xf numFmtId="0" fontId="24" fillId="0" borderId="3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4" fillId="0" borderId="2" xfId="0" applyFont="1" applyFill="1" applyBorder="1" applyAlignment="1">
      <alignment horizontal="right"/>
    </xf>
    <xf numFmtId="0" fontId="24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2" fontId="23" fillId="0" borderId="1" xfId="0" applyNumberFormat="1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2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left"/>
    </xf>
    <xf numFmtId="2" fontId="23" fillId="0" borderId="0" xfId="0" applyNumberFormat="1" applyFont="1" applyFill="1" applyAlignment="1">
      <alignment horizontal="right"/>
    </xf>
    <xf numFmtId="2" fontId="27" fillId="4" borderId="0" xfId="0" applyNumberFormat="1" applyFont="1" applyFill="1" applyAlignment="1">
      <alignment horizontal="right"/>
    </xf>
    <xf numFmtId="2" fontId="23" fillId="4" borderId="1" xfId="0" applyNumberFormat="1" applyFont="1" applyFill="1" applyBorder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 vertical="center"/>
    </xf>
    <xf numFmtId="2" fontId="12" fillId="0" borderId="32" xfId="2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M9" sqref="M9"/>
    </sheetView>
  </sheetViews>
  <sheetFormatPr defaultRowHeight="15" x14ac:dyDescent="0.25"/>
  <cols>
    <col min="1" max="1" width="8.42578125" customWidth="1"/>
    <col min="2" max="2" width="59.42578125" customWidth="1"/>
    <col min="3" max="3" width="17.140625" customWidth="1"/>
    <col min="4" max="8" width="13.85546875" hidden="1" customWidth="1"/>
    <col min="9" max="9" width="18.5703125" customWidth="1"/>
    <col min="10" max="10" width="16.7109375" customWidth="1"/>
    <col min="11" max="11" width="18" customWidth="1"/>
    <col min="12" max="12" width="15.85546875" customWidth="1"/>
    <col min="13" max="13" width="18.42578125" customWidth="1"/>
  </cols>
  <sheetData>
    <row r="1" spans="1:11" s="3" customFormat="1" ht="26.25" customHeight="1" thickTop="1" thickBot="1" x14ac:dyDescent="0.55000000000000004">
      <c r="A1" s="2"/>
      <c r="B1" s="5" t="s">
        <v>108</v>
      </c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29.25" customHeight="1" thickTop="1" thickBot="1" x14ac:dyDescent="0.55000000000000004">
      <c r="A2" s="193" t="s">
        <v>0</v>
      </c>
      <c r="B2" s="197" t="s">
        <v>1</v>
      </c>
      <c r="C2" s="193" t="s">
        <v>2</v>
      </c>
      <c r="D2" s="194" t="s">
        <v>3</v>
      </c>
      <c r="E2" s="193" t="s">
        <v>4</v>
      </c>
      <c r="F2" s="193" t="s">
        <v>5</v>
      </c>
      <c r="G2" s="193" t="s">
        <v>6</v>
      </c>
      <c r="H2" s="193" t="s">
        <v>7</v>
      </c>
      <c r="I2" s="195" t="s">
        <v>44</v>
      </c>
      <c r="J2" s="196" t="s">
        <v>47</v>
      </c>
      <c r="K2" s="116"/>
    </row>
    <row r="3" spans="1:11" s="3" customFormat="1" ht="30.75" customHeight="1" thickBot="1" x14ac:dyDescent="0.35">
      <c r="A3" s="61">
        <v>1</v>
      </c>
      <c r="B3" s="62" t="s">
        <v>8</v>
      </c>
      <c r="C3" s="63" t="s">
        <v>9</v>
      </c>
      <c r="D3" s="26" t="e">
        <f>$C3/163</f>
        <v>#VALUE!</v>
      </c>
      <c r="E3" s="27" t="e">
        <f>D3</f>
        <v>#VALUE!</v>
      </c>
      <c r="F3" s="27" t="e">
        <f t="shared" ref="F3:H11" si="0">E3</f>
        <v>#VALUE!</v>
      </c>
      <c r="G3" s="27" t="e">
        <f t="shared" si="0"/>
        <v>#VALUE!</v>
      </c>
      <c r="H3" s="27" t="e">
        <f t="shared" si="0"/>
        <v>#VALUE!</v>
      </c>
      <c r="I3" s="64">
        <f>I4+I5+I6+I7+I8</f>
        <v>985204.90000000014</v>
      </c>
      <c r="J3" s="65">
        <f>J4+J5+J6+J7+J8</f>
        <v>38155.099999999977</v>
      </c>
      <c r="K3" s="198"/>
    </row>
    <row r="4" spans="1:11" s="3" customFormat="1" ht="17.25" customHeight="1" x14ac:dyDescent="0.3">
      <c r="A4" s="57" t="s">
        <v>10</v>
      </c>
      <c r="B4" s="58" t="s">
        <v>11</v>
      </c>
      <c r="C4" s="59">
        <v>414000</v>
      </c>
      <c r="D4" s="22">
        <f t="shared" ref="D4:D11" si="1">$C4/163</f>
        <v>2539.877300613497</v>
      </c>
      <c r="E4" s="22">
        <f t="shared" ref="E4:E10" si="2">D4</f>
        <v>2539.877300613497</v>
      </c>
      <c r="F4" s="22">
        <f t="shared" si="0"/>
        <v>2539.877300613497</v>
      </c>
      <c r="G4" s="22">
        <f t="shared" si="0"/>
        <v>2539.877300613497</v>
      </c>
      <c r="H4" s="22">
        <f t="shared" si="0"/>
        <v>2539.877300613497</v>
      </c>
      <c r="I4" s="66">
        <v>479698.08</v>
      </c>
      <c r="J4" s="60">
        <f>C4-I4</f>
        <v>-65698.080000000016</v>
      </c>
      <c r="K4" s="117"/>
    </row>
    <row r="5" spans="1:11" s="3" customFormat="1" ht="16.5" customHeight="1" x14ac:dyDescent="0.3">
      <c r="A5" s="54" t="s">
        <v>12</v>
      </c>
      <c r="B5" s="50" t="s">
        <v>13</v>
      </c>
      <c r="C5" s="49">
        <v>213600</v>
      </c>
      <c r="D5" s="6">
        <f t="shared" si="1"/>
        <v>1310.4294478527606</v>
      </c>
      <c r="E5" s="7">
        <f t="shared" si="2"/>
        <v>1310.4294478527606</v>
      </c>
      <c r="F5" s="7">
        <f t="shared" si="0"/>
        <v>1310.4294478527606</v>
      </c>
      <c r="G5" s="7">
        <f t="shared" si="0"/>
        <v>1310.4294478527606</v>
      </c>
      <c r="H5" s="7">
        <f t="shared" si="0"/>
        <v>1310.4294478527606</v>
      </c>
      <c r="I5" s="24">
        <v>240000</v>
      </c>
      <c r="J5" s="32">
        <f>C5-I5</f>
        <v>-26400</v>
      </c>
      <c r="K5" s="117"/>
    </row>
    <row r="6" spans="1:11" s="3" customFormat="1" ht="17.25" customHeight="1" x14ac:dyDescent="0.3">
      <c r="A6" s="55" t="s">
        <v>14</v>
      </c>
      <c r="B6" s="29" t="s">
        <v>15</v>
      </c>
      <c r="C6" s="23">
        <v>99600</v>
      </c>
      <c r="D6" s="6">
        <f t="shared" si="1"/>
        <v>611.04294478527606</v>
      </c>
      <c r="E6" s="7">
        <f t="shared" si="2"/>
        <v>611.04294478527606</v>
      </c>
      <c r="F6" s="7">
        <f t="shared" si="0"/>
        <v>611.04294478527606</v>
      </c>
      <c r="G6" s="7">
        <f t="shared" si="0"/>
        <v>611.04294478527606</v>
      </c>
      <c r="H6" s="7">
        <f t="shared" si="0"/>
        <v>611.04294478527606</v>
      </c>
      <c r="I6" s="24">
        <v>110000</v>
      </c>
      <c r="J6" s="32">
        <f>C6-I6</f>
        <v>-10400</v>
      </c>
      <c r="K6" s="117"/>
    </row>
    <row r="7" spans="1:11" s="3" customFormat="1" ht="26.25" customHeight="1" x14ac:dyDescent="0.25">
      <c r="A7" s="54" t="s">
        <v>16</v>
      </c>
      <c r="B7" s="51" t="s">
        <v>17</v>
      </c>
      <c r="C7" s="23">
        <v>60000</v>
      </c>
      <c r="D7" s="9">
        <f t="shared" si="1"/>
        <v>368.09815950920245</v>
      </c>
      <c r="E7" s="10">
        <f t="shared" si="2"/>
        <v>368.09815950920245</v>
      </c>
      <c r="F7" s="10">
        <f t="shared" si="0"/>
        <v>368.09815950920245</v>
      </c>
      <c r="G7" s="10">
        <f t="shared" si="0"/>
        <v>368.09815950920245</v>
      </c>
      <c r="H7" s="10">
        <f t="shared" si="0"/>
        <v>368.09815950920245</v>
      </c>
      <c r="I7" s="25">
        <v>10638</v>
      </c>
      <c r="J7" s="56">
        <f>C7-I7</f>
        <v>49362</v>
      </c>
      <c r="K7" s="118"/>
    </row>
    <row r="8" spans="1:11" s="3" customFormat="1" ht="16.5" customHeight="1" thickBot="1" x14ac:dyDescent="0.35">
      <c r="A8" s="67" t="s">
        <v>18</v>
      </c>
      <c r="B8" s="68" t="s">
        <v>19</v>
      </c>
      <c r="C8" s="69">
        <v>236160</v>
      </c>
      <c r="D8" s="20">
        <f t="shared" si="1"/>
        <v>1448.8343558282209</v>
      </c>
      <c r="E8" s="21">
        <f t="shared" si="2"/>
        <v>1448.8343558282209</v>
      </c>
      <c r="F8" s="21">
        <f t="shared" si="0"/>
        <v>1448.8343558282209</v>
      </c>
      <c r="G8" s="21">
        <f t="shared" si="0"/>
        <v>1448.8343558282209</v>
      </c>
      <c r="H8" s="21">
        <f t="shared" si="0"/>
        <v>1448.8343558282209</v>
      </c>
      <c r="I8" s="70">
        <v>144868.82</v>
      </c>
      <c r="J8" s="71">
        <f t="shared" ref="J8:J13" si="3">C8-I8</f>
        <v>91291.18</v>
      </c>
      <c r="K8" s="117"/>
    </row>
    <row r="9" spans="1:11" s="3" customFormat="1" ht="16.5" customHeight="1" thickBot="1" x14ac:dyDescent="0.35">
      <c r="A9" s="72">
        <v>2</v>
      </c>
      <c r="B9" s="73" t="s">
        <v>20</v>
      </c>
      <c r="C9" s="74">
        <v>240000</v>
      </c>
      <c r="D9" s="26">
        <f t="shared" si="1"/>
        <v>1472.3926380368098</v>
      </c>
      <c r="E9" s="27">
        <f t="shared" si="2"/>
        <v>1472.3926380368098</v>
      </c>
      <c r="F9" s="27">
        <f t="shared" si="0"/>
        <v>1472.3926380368098</v>
      </c>
      <c r="G9" s="27">
        <f t="shared" si="0"/>
        <v>1472.3926380368098</v>
      </c>
      <c r="H9" s="27">
        <f t="shared" si="0"/>
        <v>1472.3926380368098</v>
      </c>
      <c r="I9" s="64">
        <v>229494.74</v>
      </c>
      <c r="J9" s="75">
        <f t="shared" si="3"/>
        <v>10505.260000000009</v>
      </c>
      <c r="K9" s="119"/>
    </row>
    <row r="10" spans="1:11" s="3" customFormat="1" ht="15" customHeight="1" thickBot="1" x14ac:dyDescent="0.35">
      <c r="A10" s="72">
        <v>3</v>
      </c>
      <c r="B10" s="73" t="s">
        <v>21</v>
      </c>
      <c r="C10" s="74">
        <v>53808</v>
      </c>
      <c r="D10" s="26">
        <f t="shared" si="1"/>
        <v>330.11042944785277</v>
      </c>
      <c r="E10" s="27">
        <f t="shared" si="2"/>
        <v>330.11042944785277</v>
      </c>
      <c r="F10" s="27">
        <f t="shared" si="0"/>
        <v>330.11042944785277</v>
      </c>
      <c r="G10" s="27">
        <f t="shared" si="0"/>
        <v>330.11042944785277</v>
      </c>
      <c r="H10" s="27">
        <f t="shared" si="0"/>
        <v>330.11042944785277</v>
      </c>
      <c r="I10" s="64">
        <v>53808</v>
      </c>
      <c r="J10" s="75">
        <f t="shared" si="3"/>
        <v>0</v>
      </c>
      <c r="K10" s="119"/>
    </row>
    <row r="11" spans="1:11" s="3" customFormat="1" ht="14.25" customHeight="1" thickBot="1" x14ac:dyDescent="0.35">
      <c r="A11" s="72">
        <v>4</v>
      </c>
      <c r="B11" s="73" t="s">
        <v>22</v>
      </c>
      <c r="C11" s="74">
        <v>85000</v>
      </c>
      <c r="D11" s="26">
        <f t="shared" si="1"/>
        <v>521.47239263803681</v>
      </c>
      <c r="E11" s="27">
        <f>D11</f>
        <v>521.47239263803681</v>
      </c>
      <c r="F11" s="27">
        <f t="shared" si="0"/>
        <v>521.47239263803681</v>
      </c>
      <c r="G11" s="27">
        <f t="shared" si="0"/>
        <v>521.47239263803681</v>
      </c>
      <c r="H11" s="27">
        <f t="shared" si="0"/>
        <v>521.47239263803681</v>
      </c>
      <c r="I11" s="64">
        <v>85000</v>
      </c>
      <c r="J11" s="76">
        <f t="shared" si="3"/>
        <v>0</v>
      </c>
      <c r="K11" s="120"/>
    </row>
    <row r="12" spans="1:11" s="3" customFormat="1" ht="13.5" customHeight="1" thickBot="1" x14ac:dyDescent="0.35">
      <c r="A12" s="72">
        <v>5</v>
      </c>
      <c r="B12" s="73" t="s">
        <v>23</v>
      </c>
      <c r="C12" s="74">
        <v>60000</v>
      </c>
      <c r="D12" s="26">
        <f>$C12/202</f>
        <v>297.02970297029702</v>
      </c>
      <c r="E12" s="27">
        <f>D12*1.5</f>
        <v>445.54455445544556</v>
      </c>
      <c r="F12" s="27">
        <f>D12*2</f>
        <v>594.05940594059405</v>
      </c>
      <c r="G12" s="27">
        <f>D12*3</f>
        <v>891.08910891089113</v>
      </c>
      <c r="H12" s="27">
        <f>D12*4</f>
        <v>1188.1188118811881</v>
      </c>
      <c r="I12" s="64">
        <v>60000</v>
      </c>
      <c r="J12" s="75">
        <f t="shared" si="3"/>
        <v>0</v>
      </c>
      <c r="K12" s="119"/>
    </row>
    <row r="13" spans="1:11" s="3" customFormat="1" ht="20.25" customHeight="1" x14ac:dyDescent="0.3">
      <c r="A13" s="138">
        <v>6</v>
      </c>
      <c r="B13" s="140" t="s">
        <v>24</v>
      </c>
      <c r="C13" s="142">
        <v>80000</v>
      </c>
      <c r="D13" s="52">
        <f>$C13/202</f>
        <v>396.03960396039605</v>
      </c>
      <c r="E13" s="53">
        <f>D13*1.5</f>
        <v>594.05940594059405</v>
      </c>
      <c r="F13" s="53">
        <f>D13*2</f>
        <v>792.0792079207921</v>
      </c>
      <c r="G13" s="53">
        <f>D13*3</f>
        <v>1188.1188118811881</v>
      </c>
      <c r="H13" s="53">
        <f>D13*4</f>
        <v>1584.1584158415842</v>
      </c>
      <c r="I13" s="134">
        <v>42180.87</v>
      </c>
      <c r="J13" s="136">
        <f t="shared" si="3"/>
        <v>37819.129999999997</v>
      </c>
      <c r="K13" s="121"/>
    </row>
    <row r="14" spans="1:11" s="3" customFormat="1" ht="10.5" customHeight="1" thickBot="1" x14ac:dyDescent="0.35">
      <c r="A14" s="139"/>
      <c r="B14" s="141"/>
      <c r="C14" s="143"/>
      <c r="D14" s="20">
        <f>$C14/202</f>
        <v>0</v>
      </c>
      <c r="E14" s="21">
        <f>D14*1.5</f>
        <v>0</v>
      </c>
      <c r="F14" s="21">
        <f>D14*2</f>
        <v>0</v>
      </c>
      <c r="G14" s="21">
        <f>D14*3</f>
        <v>0</v>
      </c>
      <c r="H14" s="21">
        <f>D14*4</f>
        <v>0</v>
      </c>
      <c r="I14" s="135"/>
      <c r="J14" s="137"/>
      <c r="K14" s="121"/>
    </row>
    <row r="15" spans="1:11" s="3" customFormat="1" ht="15.75" customHeight="1" thickBot="1" x14ac:dyDescent="0.35">
      <c r="A15" s="72">
        <v>7</v>
      </c>
      <c r="B15" s="73" t="s">
        <v>25</v>
      </c>
      <c r="C15" s="74" t="s">
        <v>26</v>
      </c>
      <c r="D15" s="26" t="e">
        <f>$C15/202</f>
        <v>#VALUE!</v>
      </c>
      <c r="E15" s="27" t="e">
        <f>D15*1.5</f>
        <v>#VALUE!</v>
      </c>
      <c r="F15" s="27" t="e">
        <f>D15*2</f>
        <v>#VALUE!</v>
      </c>
      <c r="G15" s="27" t="e">
        <f>D15*3</f>
        <v>#VALUE!</v>
      </c>
      <c r="H15" s="27" t="e">
        <f>D15*4</f>
        <v>#VALUE!</v>
      </c>
      <c r="I15" s="64">
        <f>I16+I17+I18+I19+I20</f>
        <v>58465.16</v>
      </c>
      <c r="J15" s="28">
        <f>J16+J17+J18+J20</f>
        <v>2734.84</v>
      </c>
      <c r="K15" s="122"/>
    </row>
    <row r="16" spans="1:11" s="3" customFormat="1" ht="16.5" customHeight="1" x14ac:dyDescent="0.3">
      <c r="A16" s="80" t="s">
        <v>27</v>
      </c>
      <c r="B16" s="81" t="s">
        <v>28</v>
      </c>
      <c r="C16" s="82">
        <v>28200</v>
      </c>
      <c r="D16" s="30">
        <f t="shared" ref="D16:D24" si="4">$C16/163</f>
        <v>173.00613496932516</v>
      </c>
      <c r="E16" s="30">
        <f t="shared" ref="E16:E24" si="5">D16</f>
        <v>173.00613496932516</v>
      </c>
      <c r="F16" s="30">
        <f t="shared" ref="F16:H24" si="6">E16</f>
        <v>173.00613496932516</v>
      </c>
      <c r="G16" s="30">
        <f t="shared" si="6"/>
        <v>173.00613496932516</v>
      </c>
      <c r="H16" s="30">
        <f t="shared" si="6"/>
        <v>173.00613496932516</v>
      </c>
      <c r="I16" s="83">
        <v>29169.5</v>
      </c>
      <c r="J16" s="31">
        <f>C16-I16</f>
        <v>-969.5</v>
      </c>
      <c r="K16" s="117"/>
    </row>
    <row r="17" spans="1:11" s="3" customFormat="1" ht="15" customHeight="1" x14ac:dyDescent="0.3">
      <c r="A17" s="55" t="s">
        <v>29</v>
      </c>
      <c r="B17" s="77" t="s">
        <v>30</v>
      </c>
      <c r="C17" s="23">
        <v>9000</v>
      </c>
      <c r="D17" s="6">
        <f t="shared" si="4"/>
        <v>55.214723926380366</v>
      </c>
      <c r="E17" s="7">
        <f t="shared" si="5"/>
        <v>55.214723926380366</v>
      </c>
      <c r="F17" s="7">
        <f t="shared" si="6"/>
        <v>55.214723926380366</v>
      </c>
      <c r="G17" s="7">
        <f t="shared" si="6"/>
        <v>55.214723926380366</v>
      </c>
      <c r="H17" s="7">
        <f t="shared" si="6"/>
        <v>55.214723926380366</v>
      </c>
      <c r="I17" s="24">
        <v>8395.66</v>
      </c>
      <c r="J17" s="32">
        <f>C17-I17</f>
        <v>604.34000000000015</v>
      </c>
      <c r="K17" s="117"/>
    </row>
    <row r="18" spans="1:11" s="3" customFormat="1" ht="28.5" customHeight="1" x14ac:dyDescent="0.3">
      <c r="A18" s="55" t="s">
        <v>31</v>
      </c>
      <c r="B18" s="78" t="s">
        <v>32</v>
      </c>
      <c r="C18" s="23">
        <v>8000</v>
      </c>
      <c r="D18" s="6">
        <f t="shared" si="4"/>
        <v>49.079754601226995</v>
      </c>
      <c r="E18" s="7">
        <f t="shared" si="5"/>
        <v>49.079754601226995</v>
      </c>
      <c r="F18" s="7">
        <f t="shared" si="6"/>
        <v>49.079754601226995</v>
      </c>
      <c r="G18" s="7">
        <f t="shared" si="6"/>
        <v>49.079754601226995</v>
      </c>
      <c r="H18" s="7">
        <f t="shared" si="6"/>
        <v>49.079754601226995</v>
      </c>
      <c r="I18" s="25">
        <v>13400</v>
      </c>
      <c r="J18" s="56">
        <f>C18-I18</f>
        <v>-5400</v>
      </c>
      <c r="K18" s="123"/>
    </row>
    <row r="19" spans="1:11" s="3" customFormat="1" ht="27" customHeight="1" x14ac:dyDescent="0.3">
      <c r="A19" s="55" t="s">
        <v>33</v>
      </c>
      <c r="B19" s="78" t="s">
        <v>34</v>
      </c>
      <c r="C19" s="23">
        <v>6000</v>
      </c>
      <c r="D19" s="6">
        <f t="shared" si="4"/>
        <v>36.809815950920246</v>
      </c>
      <c r="E19" s="7">
        <f t="shared" si="5"/>
        <v>36.809815950920246</v>
      </c>
      <c r="F19" s="7">
        <f t="shared" si="6"/>
        <v>36.809815950920246</v>
      </c>
      <c r="G19" s="7">
        <f t="shared" si="6"/>
        <v>36.809815950920246</v>
      </c>
      <c r="H19" s="7">
        <f t="shared" si="6"/>
        <v>36.809815950920246</v>
      </c>
      <c r="I19" s="25">
        <v>6000</v>
      </c>
      <c r="J19" s="33">
        <f t="shared" ref="J19:J24" si="7">C19-I19</f>
        <v>0</v>
      </c>
      <c r="K19" s="123"/>
    </row>
    <row r="20" spans="1:11" s="3" customFormat="1" ht="28.5" customHeight="1" x14ac:dyDescent="0.3">
      <c r="A20" s="144" t="s">
        <v>35</v>
      </c>
      <c r="B20" s="78" t="s">
        <v>36</v>
      </c>
      <c r="C20" s="146">
        <v>10000</v>
      </c>
      <c r="D20" s="6">
        <f t="shared" si="4"/>
        <v>61.349693251533743</v>
      </c>
      <c r="E20" s="7">
        <f t="shared" si="5"/>
        <v>61.349693251533743</v>
      </c>
      <c r="F20" s="7">
        <f t="shared" si="6"/>
        <v>61.349693251533743</v>
      </c>
      <c r="G20" s="7">
        <f t="shared" si="6"/>
        <v>61.349693251533743</v>
      </c>
      <c r="H20" s="7">
        <f t="shared" si="6"/>
        <v>61.349693251533743</v>
      </c>
      <c r="I20" s="25">
        <v>1500</v>
      </c>
      <c r="J20" s="56">
        <f t="shared" si="7"/>
        <v>8500</v>
      </c>
      <c r="K20" s="118"/>
    </row>
    <row r="21" spans="1:11" s="3" customFormat="1" ht="20.25" customHeight="1" thickBot="1" x14ac:dyDescent="0.35">
      <c r="A21" s="145"/>
      <c r="B21" s="79" t="s">
        <v>37</v>
      </c>
      <c r="C21" s="147"/>
      <c r="D21" s="34">
        <f t="shared" si="4"/>
        <v>0</v>
      </c>
      <c r="E21" s="35">
        <f t="shared" si="5"/>
        <v>0</v>
      </c>
      <c r="F21" s="35">
        <f t="shared" si="6"/>
        <v>0</v>
      </c>
      <c r="G21" s="35">
        <f t="shared" si="6"/>
        <v>0</v>
      </c>
      <c r="H21" s="35">
        <f t="shared" si="6"/>
        <v>0</v>
      </c>
      <c r="I21" s="36">
        <v>0</v>
      </c>
      <c r="J21" s="37">
        <v>0</v>
      </c>
      <c r="K21" s="124"/>
    </row>
    <row r="22" spans="1:11" s="3" customFormat="1" ht="16.5" customHeight="1" thickBot="1" x14ac:dyDescent="0.35">
      <c r="A22" s="84">
        <v>8</v>
      </c>
      <c r="B22" s="73" t="s">
        <v>38</v>
      </c>
      <c r="C22" s="74">
        <v>12000</v>
      </c>
      <c r="D22" s="85">
        <f t="shared" si="4"/>
        <v>73.619631901840492</v>
      </c>
      <c r="E22" s="85">
        <f t="shared" si="5"/>
        <v>73.619631901840492</v>
      </c>
      <c r="F22" s="85">
        <f t="shared" si="6"/>
        <v>73.619631901840492</v>
      </c>
      <c r="G22" s="85">
        <f t="shared" si="6"/>
        <v>73.619631901840492</v>
      </c>
      <c r="H22" s="85">
        <f t="shared" si="6"/>
        <v>73.619631901840492</v>
      </c>
      <c r="I22" s="86">
        <v>7000</v>
      </c>
      <c r="J22" s="28">
        <f t="shared" si="7"/>
        <v>5000</v>
      </c>
      <c r="K22" s="122"/>
    </row>
    <row r="23" spans="1:11" s="3" customFormat="1" ht="16.5" customHeight="1" thickBot="1" x14ac:dyDescent="0.35">
      <c r="A23" s="72">
        <v>9</v>
      </c>
      <c r="B23" s="73" t="s">
        <v>39</v>
      </c>
      <c r="C23" s="74">
        <v>150000</v>
      </c>
      <c r="D23" s="26">
        <f t="shared" si="4"/>
        <v>920.24539877300617</v>
      </c>
      <c r="E23" s="27">
        <f t="shared" si="5"/>
        <v>920.24539877300617</v>
      </c>
      <c r="F23" s="27">
        <f t="shared" si="6"/>
        <v>920.24539877300617</v>
      </c>
      <c r="G23" s="27">
        <f t="shared" si="6"/>
        <v>920.24539877300617</v>
      </c>
      <c r="H23" s="27">
        <f t="shared" si="6"/>
        <v>920.24539877300617</v>
      </c>
      <c r="I23" s="64">
        <v>49878.32</v>
      </c>
      <c r="J23" s="28">
        <f t="shared" si="7"/>
        <v>100121.68</v>
      </c>
      <c r="K23" s="122"/>
    </row>
    <row r="24" spans="1:11" s="3" customFormat="1" ht="47.25" customHeight="1" thickBot="1" x14ac:dyDescent="0.35">
      <c r="A24" s="72">
        <v>10</v>
      </c>
      <c r="B24" s="87" t="s">
        <v>40</v>
      </c>
      <c r="C24" s="74">
        <v>24000</v>
      </c>
      <c r="D24" s="26">
        <f t="shared" si="4"/>
        <v>147.23926380368098</v>
      </c>
      <c r="E24" s="27">
        <f t="shared" si="5"/>
        <v>147.23926380368098</v>
      </c>
      <c r="F24" s="27">
        <f t="shared" si="6"/>
        <v>147.23926380368098</v>
      </c>
      <c r="G24" s="27">
        <f t="shared" si="6"/>
        <v>147.23926380368098</v>
      </c>
      <c r="H24" s="27">
        <f t="shared" si="6"/>
        <v>147.23926380368098</v>
      </c>
      <c r="I24" s="88">
        <v>0</v>
      </c>
      <c r="J24" s="89">
        <f t="shared" si="7"/>
        <v>24000</v>
      </c>
      <c r="K24" s="125"/>
    </row>
    <row r="25" spans="1:11" s="3" customFormat="1" ht="20.25" customHeight="1" thickBot="1" x14ac:dyDescent="0.35">
      <c r="A25" s="90"/>
      <c r="B25" s="91" t="s">
        <v>41</v>
      </c>
      <c r="C25" s="92" t="s">
        <v>53</v>
      </c>
      <c r="D25" s="93" t="e">
        <f>D3+D4+D10+D11+D12+D13+D14+D15+D16+D20+D21+D22</f>
        <v>#VALUE!</v>
      </c>
      <c r="E25" s="93" t="e">
        <f>E3+E4+E10+E11+E12+E13+E14+E15+E16+E20+E21+E22</f>
        <v>#VALUE!</v>
      </c>
      <c r="F25" s="93" t="e">
        <f>F3+F4+F10+F11+F12+F13+F14+F15+F16+F20+F21+F22</f>
        <v>#VALUE!</v>
      </c>
      <c r="G25" s="93" t="e">
        <f>G3+G4+G10+G11+G12+G13+G14+G15+G16+G20+G21+G22</f>
        <v>#VALUE!</v>
      </c>
      <c r="H25" s="93" t="e">
        <f>H3+H4+H10+H11+H12+H13+H14+H15+H16+H20+H21+H22</f>
        <v>#VALUE!</v>
      </c>
      <c r="I25" s="112">
        <f>I24+I23+I22+I15+I13+I12+I11+I10+I9+I3</f>
        <v>1571031.9900000002</v>
      </c>
      <c r="J25" s="94">
        <f>J24+J23+J22+J15+J13+J12+J11+J10+J9+J3</f>
        <v>218336.00999999998</v>
      </c>
      <c r="K25" s="126"/>
    </row>
    <row r="26" spans="1:11" s="13" customFormat="1" ht="20.25" customHeight="1" thickBot="1" x14ac:dyDescent="0.35">
      <c r="A26" s="95"/>
      <c r="B26" s="96"/>
      <c r="C26" s="11"/>
      <c r="D26" s="47"/>
      <c r="E26" s="47"/>
      <c r="F26" s="47"/>
      <c r="G26" s="47"/>
      <c r="H26" s="47"/>
      <c r="I26" s="48"/>
      <c r="J26" s="12"/>
      <c r="K26" s="12"/>
    </row>
    <row r="27" spans="1:11" s="13" customFormat="1" ht="20.25" customHeight="1" x14ac:dyDescent="0.3">
      <c r="A27" s="97"/>
      <c r="B27" s="98" t="s">
        <v>52</v>
      </c>
      <c r="C27" s="99" t="s">
        <v>48</v>
      </c>
      <c r="D27" s="100"/>
      <c r="E27" s="100"/>
      <c r="F27" s="100"/>
      <c r="G27" s="100"/>
      <c r="H27" s="100"/>
      <c r="I27" s="101" t="s">
        <v>49</v>
      </c>
      <c r="J27" s="102" t="s">
        <v>50</v>
      </c>
      <c r="K27" s="102" t="s">
        <v>51</v>
      </c>
    </row>
    <row r="28" spans="1:11" s="13" customFormat="1" ht="20.25" customHeight="1" x14ac:dyDescent="0.3">
      <c r="A28" s="104" t="s">
        <v>58</v>
      </c>
      <c r="B28" s="38" t="s">
        <v>42</v>
      </c>
      <c r="C28" s="39">
        <v>268470</v>
      </c>
      <c r="D28" s="40"/>
      <c r="E28" s="40"/>
      <c r="F28" s="40"/>
      <c r="G28" s="40"/>
      <c r="H28" s="40"/>
      <c r="I28" s="41">
        <v>59828.2</v>
      </c>
      <c r="J28" s="41">
        <v>132264</v>
      </c>
      <c r="K28" s="41">
        <f>C28-I28</f>
        <v>208641.8</v>
      </c>
    </row>
    <row r="29" spans="1:11" s="13" customFormat="1" ht="20.25" customHeight="1" x14ac:dyDescent="0.3">
      <c r="A29" s="104" t="s">
        <v>59</v>
      </c>
      <c r="B29" s="38" t="s">
        <v>45</v>
      </c>
      <c r="C29" s="39">
        <v>60705</v>
      </c>
      <c r="D29" s="40"/>
      <c r="E29" s="40"/>
      <c r="F29" s="40"/>
      <c r="G29" s="40"/>
      <c r="H29" s="40"/>
      <c r="I29" s="42">
        <v>13955</v>
      </c>
      <c r="J29" s="41">
        <v>45850</v>
      </c>
      <c r="K29" s="41">
        <f>C29-I29</f>
        <v>46750</v>
      </c>
    </row>
    <row r="30" spans="1:11" s="13" customFormat="1" ht="20.25" customHeight="1" x14ac:dyDescent="0.3">
      <c r="A30" s="104" t="s">
        <v>60</v>
      </c>
      <c r="B30" s="38" t="s">
        <v>46</v>
      </c>
      <c r="C30" s="39">
        <v>216486</v>
      </c>
      <c r="D30" s="40"/>
      <c r="E30" s="40"/>
      <c r="F30" s="40"/>
      <c r="G30" s="40"/>
      <c r="H30" s="40"/>
      <c r="I30" s="42">
        <v>46842</v>
      </c>
      <c r="J30" s="41">
        <v>0</v>
      </c>
      <c r="K30" s="41">
        <f>C30-I30</f>
        <v>169644</v>
      </c>
    </row>
    <row r="31" spans="1:11" s="13" customFormat="1" ht="20.25" customHeight="1" thickBot="1" x14ac:dyDescent="0.35">
      <c r="A31" s="103"/>
      <c r="B31" s="152" t="s">
        <v>43</v>
      </c>
      <c r="C31" s="149">
        <f>SUM(C28:C30)</f>
        <v>545661</v>
      </c>
      <c r="D31" s="150"/>
      <c r="E31" s="150"/>
      <c r="F31" s="150"/>
      <c r="G31" s="150"/>
      <c r="H31" s="150"/>
      <c r="I31" s="151">
        <f>SUM(I28:I30)</f>
        <v>120625.2</v>
      </c>
      <c r="J31" s="148">
        <f>SUM(J28:J30)</f>
        <v>178114</v>
      </c>
      <c r="K31" s="148">
        <f>C31-I31</f>
        <v>425035.8</v>
      </c>
    </row>
    <row r="32" spans="1:11" s="13" customFormat="1" ht="14.25" customHeight="1" x14ac:dyDescent="0.3">
      <c r="A32" s="14"/>
      <c r="B32" s="15"/>
      <c r="C32" s="16"/>
      <c r="D32" s="17"/>
      <c r="E32" s="17"/>
      <c r="F32" s="17"/>
      <c r="G32" s="17"/>
      <c r="H32" s="17"/>
      <c r="I32" s="18"/>
      <c r="J32" s="19"/>
      <c r="K32" s="19"/>
    </row>
    <row r="33" spans="1:14" s="3" customFormat="1" ht="33.75" customHeight="1" x14ac:dyDescent="0.5">
      <c r="A33" s="105" t="s">
        <v>109</v>
      </c>
      <c r="B33" s="106"/>
      <c r="C33" s="46" t="s">
        <v>49</v>
      </c>
      <c r="D33" s="46"/>
      <c r="E33" s="46"/>
      <c r="F33" s="46"/>
      <c r="G33" s="46"/>
      <c r="H33" s="46"/>
      <c r="I33" s="105" t="s">
        <v>61</v>
      </c>
      <c r="J33" s="133" t="s">
        <v>110</v>
      </c>
      <c r="K33" s="116"/>
    </row>
    <row r="34" spans="1:14" s="3" customFormat="1" ht="18" customHeight="1" x14ac:dyDescent="0.5">
      <c r="A34" s="45" t="s">
        <v>54</v>
      </c>
      <c r="B34" s="155" t="s">
        <v>78</v>
      </c>
      <c r="C34" s="158">
        <v>41694.620000000003</v>
      </c>
      <c r="D34" s="158"/>
      <c r="E34" s="158"/>
      <c r="F34" s="158"/>
      <c r="G34" s="158"/>
      <c r="H34" s="158"/>
      <c r="I34" s="159"/>
      <c r="J34" s="160"/>
      <c r="K34" s="116"/>
      <c r="L34" s="127"/>
    </row>
    <row r="35" spans="1:14" s="3" customFormat="1" ht="16.5" customHeight="1" x14ac:dyDescent="0.3">
      <c r="A35" s="45" t="s">
        <v>55</v>
      </c>
      <c r="B35" s="155" t="s">
        <v>67</v>
      </c>
      <c r="C35" s="158">
        <v>1045411.97</v>
      </c>
      <c r="D35" s="158"/>
      <c r="E35" s="158"/>
      <c r="F35" s="158"/>
      <c r="G35" s="158"/>
      <c r="H35" s="158"/>
      <c r="I35" s="161">
        <v>171987.64</v>
      </c>
      <c r="J35" s="162">
        <v>126226.38</v>
      </c>
      <c r="K35" s="110"/>
      <c r="M35" s="115"/>
    </row>
    <row r="36" spans="1:14" s="3" customFormat="1" ht="18" customHeight="1" x14ac:dyDescent="0.3">
      <c r="A36" s="45" t="s">
        <v>56</v>
      </c>
      <c r="B36" s="156" t="s">
        <v>77</v>
      </c>
      <c r="C36" s="163">
        <v>160539.79999999999</v>
      </c>
      <c r="D36" s="164"/>
      <c r="E36" s="164"/>
      <c r="F36" s="164"/>
      <c r="G36" s="164"/>
      <c r="H36" s="164"/>
      <c r="I36" s="165"/>
      <c r="J36" s="166"/>
      <c r="K36" s="110"/>
      <c r="N36" s="115"/>
    </row>
    <row r="37" spans="1:14" s="3" customFormat="1" ht="16.5" customHeight="1" x14ac:dyDescent="0.5">
      <c r="A37" s="45" t="s">
        <v>57</v>
      </c>
      <c r="B37" s="156" t="s">
        <v>66</v>
      </c>
      <c r="C37" s="167">
        <v>32155.14</v>
      </c>
      <c r="D37" s="164"/>
      <c r="E37" s="164"/>
      <c r="F37" s="164"/>
      <c r="G37" s="164"/>
      <c r="H37" s="164"/>
      <c r="I37" s="168">
        <v>81157.7</v>
      </c>
      <c r="J37" s="169"/>
      <c r="K37" s="116"/>
    </row>
    <row r="38" spans="1:14" s="3" customFormat="1" ht="17.25" customHeight="1" x14ac:dyDescent="0.5">
      <c r="A38" s="45" t="s">
        <v>62</v>
      </c>
      <c r="B38" s="156" t="s">
        <v>65</v>
      </c>
      <c r="C38" s="163">
        <v>11509</v>
      </c>
      <c r="D38" s="164"/>
      <c r="E38" s="164"/>
      <c r="F38" s="164"/>
      <c r="G38" s="164"/>
      <c r="H38" s="164"/>
      <c r="I38" s="168">
        <v>46034</v>
      </c>
      <c r="J38" s="160"/>
      <c r="K38" s="116"/>
    </row>
    <row r="39" spans="1:14" s="3" customFormat="1" ht="16.5" customHeight="1" x14ac:dyDescent="0.5">
      <c r="A39" s="45" t="s">
        <v>64</v>
      </c>
      <c r="B39" s="156" t="s">
        <v>74</v>
      </c>
      <c r="C39" s="163">
        <v>1441.67</v>
      </c>
      <c r="D39" s="164"/>
      <c r="E39" s="164"/>
      <c r="F39" s="164"/>
      <c r="G39" s="164"/>
      <c r="H39" s="164"/>
      <c r="I39" s="170">
        <v>93181.9</v>
      </c>
      <c r="J39" s="160"/>
      <c r="K39" s="116"/>
    </row>
    <row r="40" spans="1:14" s="3" customFormat="1" ht="19.5" customHeight="1" x14ac:dyDescent="0.5">
      <c r="A40" s="45" t="s">
        <v>69</v>
      </c>
      <c r="B40" s="156" t="s">
        <v>75</v>
      </c>
      <c r="C40" s="163">
        <v>1441.67</v>
      </c>
      <c r="D40" s="164"/>
      <c r="E40" s="164"/>
      <c r="F40" s="164"/>
      <c r="G40" s="164"/>
      <c r="H40" s="164"/>
      <c r="I40" s="171"/>
      <c r="J40" s="160"/>
      <c r="K40" s="116"/>
    </row>
    <row r="41" spans="1:14" s="3" customFormat="1" ht="18.75" customHeight="1" x14ac:dyDescent="0.5">
      <c r="A41" s="45" t="s">
        <v>71</v>
      </c>
      <c r="B41" s="156" t="s">
        <v>76</v>
      </c>
      <c r="C41" s="163">
        <v>1297</v>
      </c>
      <c r="D41" s="164"/>
      <c r="E41" s="164"/>
      <c r="F41" s="164"/>
      <c r="G41" s="164"/>
      <c r="H41" s="164"/>
      <c r="I41" s="172"/>
      <c r="J41" s="160"/>
      <c r="K41" s="116"/>
    </row>
    <row r="42" spans="1:14" s="3" customFormat="1" ht="18" customHeight="1" x14ac:dyDescent="0.5">
      <c r="A42" s="45" t="s">
        <v>72</v>
      </c>
      <c r="B42" s="156" t="s">
        <v>63</v>
      </c>
      <c r="C42" s="173"/>
      <c r="D42" s="164"/>
      <c r="E42" s="164"/>
      <c r="F42" s="164"/>
      <c r="G42" s="164"/>
      <c r="H42" s="164"/>
      <c r="I42" s="168">
        <v>19800</v>
      </c>
      <c r="J42" s="160"/>
      <c r="K42" s="116"/>
    </row>
    <row r="43" spans="1:14" s="3" customFormat="1" ht="20.25" customHeight="1" x14ac:dyDescent="0.5">
      <c r="A43" s="45" t="s">
        <v>79</v>
      </c>
      <c r="B43" s="156" t="s">
        <v>68</v>
      </c>
      <c r="C43" s="163">
        <v>7017</v>
      </c>
      <c r="D43" s="164"/>
      <c r="E43" s="164"/>
      <c r="F43" s="164"/>
      <c r="G43" s="164"/>
      <c r="H43" s="164"/>
      <c r="I43" s="168">
        <v>24203.759999999998</v>
      </c>
      <c r="J43" s="160"/>
      <c r="K43" s="116"/>
    </row>
    <row r="44" spans="1:14" s="3" customFormat="1" ht="20.25" customHeight="1" x14ac:dyDescent="0.5">
      <c r="A44" s="45" t="s">
        <v>58</v>
      </c>
      <c r="B44" s="156" t="s">
        <v>81</v>
      </c>
      <c r="C44" s="163"/>
      <c r="D44" s="164"/>
      <c r="E44" s="164"/>
      <c r="F44" s="164"/>
      <c r="G44" s="164"/>
      <c r="H44" s="164"/>
      <c r="I44" s="168">
        <v>1000</v>
      </c>
      <c r="J44" s="160"/>
      <c r="K44" s="116"/>
    </row>
    <row r="45" spans="1:14" s="3" customFormat="1" ht="18" customHeight="1" x14ac:dyDescent="0.5">
      <c r="A45" s="45" t="s">
        <v>59</v>
      </c>
      <c r="B45" s="156" t="s">
        <v>70</v>
      </c>
      <c r="C45" s="163">
        <v>84342.51</v>
      </c>
      <c r="D45" s="164"/>
      <c r="E45" s="164"/>
      <c r="F45" s="164"/>
      <c r="G45" s="164"/>
      <c r="H45" s="164"/>
      <c r="I45" s="168">
        <v>436292.95</v>
      </c>
      <c r="J45" s="160"/>
      <c r="K45" s="116"/>
    </row>
    <row r="46" spans="1:14" s="3" customFormat="1" ht="18" customHeight="1" x14ac:dyDescent="0.5">
      <c r="A46" s="128"/>
      <c r="B46" s="157" t="s">
        <v>86</v>
      </c>
      <c r="C46" s="174">
        <f>SUM(C34:C45)</f>
        <v>1386850.38</v>
      </c>
      <c r="D46" s="175"/>
      <c r="E46" s="175"/>
      <c r="F46" s="175"/>
      <c r="G46" s="175"/>
      <c r="H46" s="175"/>
      <c r="I46" s="174">
        <f>SUM(I35:I45)</f>
        <v>873657.95</v>
      </c>
      <c r="J46" s="176"/>
      <c r="K46" s="2"/>
    </row>
    <row r="47" spans="1:14" s="3" customFormat="1" ht="11.25" customHeight="1" x14ac:dyDescent="0.5">
      <c r="A47" s="106"/>
      <c r="B47" s="130"/>
      <c r="C47" s="131"/>
      <c r="D47" s="132"/>
      <c r="E47" s="132"/>
      <c r="F47" s="132"/>
      <c r="G47" s="132"/>
      <c r="H47" s="132"/>
      <c r="I47" s="131"/>
      <c r="J47" s="2"/>
      <c r="K47" s="2"/>
    </row>
    <row r="48" spans="1:14" s="3" customFormat="1" ht="19.5" customHeight="1" x14ac:dyDescent="0.5">
      <c r="A48" s="129" t="s">
        <v>60</v>
      </c>
      <c r="B48" s="153" t="s">
        <v>83</v>
      </c>
      <c r="C48" s="177">
        <v>40.03</v>
      </c>
      <c r="D48" s="178"/>
      <c r="E48" s="178"/>
      <c r="F48" s="178"/>
      <c r="G48" s="178"/>
      <c r="H48" s="178"/>
      <c r="I48" s="177"/>
      <c r="J48" s="2"/>
      <c r="K48" s="2"/>
    </row>
    <row r="49" spans="1:15" s="3" customFormat="1" ht="37.5" customHeight="1" x14ac:dyDescent="0.5">
      <c r="A49" s="109" t="s">
        <v>84</v>
      </c>
      <c r="B49" s="154" t="s">
        <v>91</v>
      </c>
      <c r="C49" s="163">
        <v>4181.5</v>
      </c>
      <c r="D49" s="164"/>
      <c r="E49" s="164"/>
      <c r="F49" s="164"/>
      <c r="G49" s="164"/>
      <c r="H49" s="164"/>
      <c r="I49" s="167"/>
      <c r="J49" s="2"/>
      <c r="K49" s="2"/>
    </row>
    <row r="50" spans="1:15" s="3" customFormat="1" ht="24.75" customHeight="1" x14ac:dyDescent="0.5">
      <c r="A50" s="109" t="s">
        <v>85</v>
      </c>
      <c r="B50" s="154" t="s">
        <v>92</v>
      </c>
      <c r="C50" s="167"/>
      <c r="D50" s="164"/>
      <c r="E50" s="164"/>
      <c r="F50" s="164"/>
      <c r="G50" s="164"/>
      <c r="H50" s="164"/>
      <c r="I50" s="167">
        <v>1237.48</v>
      </c>
      <c r="J50" s="2"/>
      <c r="K50" s="2"/>
    </row>
    <row r="51" spans="1:15" s="3" customFormat="1" ht="19.5" customHeight="1" x14ac:dyDescent="0.5">
      <c r="A51" s="109" t="s">
        <v>89</v>
      </c>
      <c r="B51" s="155" t="s">
        <v>90</v>
      </c>
      <c r="C51" s="167"/>
      <c r="D51" s="164"/>
      <c r="E51" s="164"/>
      <c r="F51" s="164"/>
      <c r="G51" s="164"/>
      <c r="H51" s="164"/>
      <c r="I51" s="163">
        <v>200</v>
      </c>
      <c r="J51" s="2"/>
      <c r="K51" s="2"/>
    </row>
    <row r="52" spans="1:15" s="3" customFormat="1" ht="19.5" customHeight="1" x14ac:dyDescent="0.5">
      <c r="A52" s="109"/>
      <c r="B52" s="155" t="s">
        <v>86</v>
      </c>
      <c r="C52" s="179">
        <f>C48+C49-I51-I51</f>
        <v>3821.5299999999997</v>
      </c>
      <c r="D52" s="180"/>
      <c r="E52" s="180"/>
      <c r="F52" s="180"/>
      <c r="G52" s="180"/>
      <c r="H52" s="180"/>
      <c r="I52" s="181"/>
      <c r="J52" s="2"/>
      <c r="K52" s="2"/>
    </row>
    <row r="53" spans="1:15" s="3" customFormat="1" ht="3" customHeight="1" x14ac:dyDescent="0.5">
      <c r="A53" s="110"/>
      <c r="B53" s="110"/>
      <c r="C53" s="111"/>
      <c r="D53" s="110"/>
      <c r="E53" s="110"/>
      <c r="F53" s="110"/>
      <c r="G53" s="110"/>
      <c r="H53" s="110"/>
      <c r="I53" s="111"/>
      <c r="J53" s="2"/>
      <c r="K53" s="2"/>
    </row>
    <row r="54" spans="1:15" s="3" customFormat="1" ht="19.5" customHeight="1" x14ac:dyDescent="0.5">
      <c r="A54" s="110"/>
      <c r="B54" s="182" t="s">
        <v>111</v>
      </c>
      <c r="C54" s="183"/>
      <c r="D54" s="110"/>
      <c r="E54" s="110"/>
      <c r="F54" s="110"/>
      <c r="G54" s="110"/>
      <c r="H54" s="110"/>
      <c r="I54" s="111"/>
      <c r="J54" s="2"/>
      <c r="K54" s="2"/>
    </row>
    <row r="55" spans="1:15" s="8" customFormat="1" ht="15.75" customHeight="1" x14ac:dyDescent="0.3">
      <c r="A55" s="43"/>
      <c r="B55" s="155" t="s">
        <v>73</v>
      </c>
      <c r="C55" s="163">
        <v>120625.2</v>
      </c>
      <c r="D55" s="43"/>
      <c r="E55" s="43"/>
      <c r="F55" s="43"/>
      <c r="G55" s="43"/>
      <c r="H55" s="43"/>
      <c r="I55" s="43"/>
      <c r="J55" s="108"/>
      <c r="K55" s="108"/>
      <c r="L55" s="108"/>
      <c r="M55" s="108"/>
    </row>
    <row r="56" spans="1:15" s="8" customFormat="1" ht="18.75" x14ac:dyDescent="0.3">
      <c r="A56" s="43"/>
      <c r="B56" s="155" t="s">
        <v>87</v>
      </c>
      <c r="C56" s="163">
        <v>8042</v>
      </c>
      <c r="D56" s="43"/>
      <c r="E56" s="43"/>
      <c r="F56" s="43"/>
      <c r="G56" s="43"/>
      <c r="H56" s="43"/>
      <c r="I56" s="43"/>
      <c r="J56" s="108"/>
      <c r="K56" s="108"/>
      <c r="L56" s="108"/>
      <c r="M56" s="108"/>
    </row>
    <row r="57" spans="1:15" s="8" customFormat="1" ht="18.75" x14ac:dyDescent="0.3">
      <c r="A57" s="43"/>
      <c r="B57" s="155" t="s">
        <v>82</v>
      </c>
      <c r="C57" s="163">
        <v>4221.53</v>
      </c>
      <c r="D57" s="43"/>
      <c r="E57" s="43"/>
      <c r="F57" s="43"/>
      <c r="G57" s="43"/>
      <c r="H57" s="43"/>
      <c r="I57" s="43"/>
      <c r="J57" s="108"/>
      <c r="K57" s="108"/>
      <c r="L57" s="108"/>
      <c r="M57" s="108"/>
    </row>
    <row r="58" spans="1:15" s="8" customFormat="1" ht="18.75" x14ac:dyDescent="0.3">
      <c r="A58" s="43"/>
      <c r="B58" s="155" t="s">
        <v>88</v>
      </c>
      <c r="C58" s="163">
        <f>C46</f>
        <v>1386850.38</v>
      </c>
      <c r="D58" s="43"/>
      <c r="E58" s="43"/>
      <c r="F58" s="43"/>
      <c r="G58" s="43"/>
      <c r="H58" s="43"/>
      <c r="I58" s="43"/>
      <c r="J58" s="108"/>
      <c r="K58" s="108"/>
      <c r="L58" s="108"/>
      <c r="M58" s="108"/>
    </row>
    <row r="59" spans="1:15" s="8" customFormat="1" ht="18.75" x14ac:dyDescent="0.3">
      <c r="A59" s="43"/>
      <c r="B59" s="155" t="s">
        <v>93</v>
      </c>
      <c r="C59" s="184">
        <f>SUM(C55:C58)</f>
        <v>1519739.1099999999</v>
      </c>
      <c r="D59" s="43"/>
      <c r="E59" s="43"/>
      <c r="F59" s="43"/>
      <c r="G59" s="43"/>
      <c r="H59" s="43"/>
      <c r="I59" s="43"/>
      <c r="J59" s="107"/>
      <c r="K59" s="107"/>
      <c r="L59" s="108"/>
      <c r="M59" s="108"/>
      <c r="O59" s="8" t="s">
        <v>102</v>
      </c>
    </row>
    <row r="60" spans="1:15" s="8" customFormat="1" ht="9.75" customHeight="1" x14ac:dyDescent="0.3">
      <c r="A60" s="43"/>
      <c r="B60" s="185"/>
      <c r="C60" s="186"/>
      <c r="D60" s="43"/>
      <c r="E60" s="43"/>
      <c r="F60" s="43"/>
      <c r="G60" s="43"/>
      <c r="H60" s="43"/>
      <c r="I60" s="43"/>
      <c r="J60" s="107"/>
      <c r="K60" s="107"/>
      <c r="L60" s="108"/>
      <c r="M60" s="108"/>
    </row>
    <row r="61" spans="1:15" s="8" customFormat="1" ht="15" customHeight="1" x14ac:dyDescent="0.3">
      <c r="A61" s="43"/>
      <c r="B61" s="155" t="s">
        <v>95</v>
      </c>
      <c r="C61" s="163">
        <f>I25</f>
        <v>1571031.9900000002</v>
      </c>
      <c r="D61" s="43"/>
      <c r="E61" s="43"/>
      <c r="F61" s="43"/>
      <c r="G61" s="43"/>
      <c r="H61" s="43"/>
      <c r="I61" s="43"/>
      <c r="J61" s="108"/>
      <c r="K61" s="108"/>
      <c r="L61" s="108"/>
      <c r="M61" s="108"/>
    </row>
    <row r="62" spans="1:15" s="8" customFormat="1" ht="16.5" customHeight="1" x14ac:dyDescent="0.3">
      <c r="A62" s="43"/>
      <c r="B62" s="155" t="s">
        <v>96</v>
      </c>
      <c r="C62" s="163">
        <f>J31</f>
        <v>178114</v>
      </c>
      <c r="D62" s="43"/>
      <c r="E62" s="43"/>
      <c r="F62" s="43"/>
      <c r="G62" s="43"/>
      <c r="H62" s="43"/>
      <c r="I62" s="43"/>
      <c r="J62" s="108"/>
      <c r="K62" s="108"/>
      <c r="L62" s="108"/>
      <c r="M62" s="108"/>
    </row>
    <row r="63" spans="1:15" s="8" customFormat="1" ht="17.25" customHeight="1" x14ac:dyDescent="0.3">
      <c r="A63" s="43"/>
      <c r="B63" s="155" t="s">
        <v>103</v>
      </c>
      <c r="C63" s="163">
        <v>30000</v>
      </c>
      <c r="D63" s="43"/>
      <c r="E63" s="43"/>
      <c r="F63" s="43"/>
      <c r="G63" s="43"/>
      <c r="H63" s="43"/>
      <c r="I63" s="43"/>
      <c r="J63" s="108"/>
      <c r="K63" s="108"/>
      <c r="L63" s="108"/>
      <c r="M63" s="108"/>
    </row>
    <row r="64" spans="1:15" s="8" customFormat="1" ht="16.5" customHeight="1" x14ac:dyDescent="0.3">
      <c r="A64" s="43"/>
      <c r="B64" s="155" t="s">
        <v>97</v>
      </c>
      <c r="C64" s="184">
        <f>SUM(C61:C63)</f>
        <v>1779145.9900000002</v>
      </c>
      <c r="D64" s="43"/>
      <c r="E64" s="43"/>
      <c r="F64" s="43"/>
      <c r="G64" s="43"/>
      <c r="H64" s="43"/>
      <c r="I64" s="43"/>
      <c r="J64" s="107"/>
      <c r="K64" s="107"/>
      <c r="L64" s="108"/>
      <c r="M64" s="108"/>
    </row>
    <row r="65" spans="1:13" s="8" customFormat="1" ht="8.25" customHeight="1" x14ac:dyDescent="0.3">
      <c r="A65" s="43"/>
      <c r="B65" s="187"/>
      <c r="C65" s="188"/>
      <c r="D65" s="43"/>
      <c r="E65" s="43"/>
      <c r="F65" s="43"/>
      <c r="G65" s="43"/>
      <c r="H65" s="43"/>
      <c r="I65" s="43"/>
      <c r="J65" s="108"/>
      <c r="K65" s="108"/>
      <c r="L65" s="108"/>
      <c r="M65" s="108"/>
    </row>
    <row r="66" spans="1:13" s="8" customFormat="1" ht="16.5" customHeight="1" x14ac:dyDescent="0.3">
      <c r="A66" s="43"/>
      <c r="B66" s="155" t="s">
        <v>98</v>
      </c>
      <c r="C66" s="184">
        <v>515352.63</v>
      </c>
      <c r="D66" s="43"/>
      <c r="E66" s="43"/>
      <c r="F66" s="43"/>
      <c r="G66" s="43"/>
      <c r="H66" s="43"/>
      <c r="I66" s="43"/>
      <c r="J66" s="108"/>
      <c r="K66" s="108"/>
      <c r="L66" s="108"/>
      <c r="M66" s="108"/>
    </row>
    <row r="67" spans="1:13" s="8" customFormat="1" ht="14.25" customHeight="1" x14ac:dyDescent="0.3">
      <c r="A67" s="43"/>
      <c r="B67" s="155" t="s">
        <v>99</v>
      </c>
      <c r="C67" s="184">
        <v>255945.75</v>
      </c>
      <c r="D67" s="43"/>
      <c r="E67" s="43"/>
      <c r="F67" s="43"/>
      <c r="G67" s="43"/>
      <c r="H67" s="43"/>
      <c r="I67" s="43"/>
      <c r="J67" s="108"/>
      <c r="K67" s="108"/>
      <c r="L67" s="108"/>
      <c r="M67" s="108"/>
    </row>
    <row r="68" spans="1:13" s="8" customFormat="1" ht="5.25" customHeight="1" x14ac:dyDescent="0.3">
      <c r="A68" s="43"/>
      <c r="B68" s="187"/>
      <c r="C68" s="189"/>
      <c r="D68" s="43"/>
      <c r="E68" s="43"/>
      <c r="F68" s="43"/>
      <c r="G68" s="43"/>
      <c r="H68" s="43"/>
      <c r="I68" s="43"/>
      <c r="J68" s="108"/>
      <c r="K68" s="108"/>
      <c r="L68" s="108"/>
      <c r="M68" s="108"/>
    </row>
    <row r="69" spans="1:13" s="8" customFormat="1" ht="18.75" x14ac:dyDescent="0.3">
      <c r="A69" s="43"/>
      <c r="B69" s="155" t="s">
        <v>104</v>
      </c>
      <c r="C69" s="190">
        <f>I35</f>
        <v>171987.64</v>
      </c>
      <c r="D69" s="43"/>
      <c r="E69" s="43"/>
      <c r="F69" s="43"/>
      <c r="G69" s="43"/>
      <c r="H69" s="43"/>
      <c r="I69" s="43"/>
      <c r="J69" s="108"/>
      <c r="K69" s="108"/>
      <c r="L69" s="108"/>
      <c r="M69" s="108"/>
    </row>
    <row r="70" spans="1:13" s="8" customFormat="1" ht="33.75" x14ac:dyDescent="0.3">
      <c r="A70" s="43"/>
      <c r="B70" s="154" t="s">
        <v>112</v>
      </c>
      <c r="C70" s="190">
        <v>51908.05</v>
      </c>
      <c r="D70" s="43"/>
      <c r="E70" s="43"/>
      <c r="F70" s="43"/>
      <c r="G70" s="43"/>
      <c r="H70" s="43"/>
      <c r="I70" s="43"/>
      <c r="J70" s="108"/>
      <c r="K70" s="108"/>
      <c r="L70" s="108"/>
      <c r="M70" s="108"/>
    </row>
    <row r="71" spans="1:13" s="3" customFormat="1" ht="20.25" customHeight="1" x14ac:dyDescent="0.5">
      <c r="A71" s="2" t="s">
        <v>80</v>
      </c>
      <c r="B71" s="191" t="s">
        <v>113</v>
      </c>
      <c r="C71" s="176"/>
      <c r="D71" s="2"/>
      <c r="E71" s="2"/>
      <c r="F71" s="2"/>
      <c r="G71" s="2"/>
      <c r="H71" s="2"/>
      <c r="I71" s="2"/>
      <c r="J71" s="2"/>
      <c r="K71" s="2"/>
    </row>
    <row r="72" spans="1:13" s="3" customFormat="1" ht="20.25" customHeight="1" x14ac:dyDescent="0.5">
      <c r="A72" s="110"/>
      <c r="B72" s="192" t="s">
        <v>94</v>
      </c>
      <c r="C72" s="167"/>
      <c r="D72" s="110"/>
      <c r="E72" s="110"/>
      <c r="F72" s="110"/>
      <c r="G72" s="110"/>
      <c r="H72" s="110"/>
      <c r="I72" s="111"/>
      <c r="J72" s="2"/>
      <c r="K72" s="2"/>
    </row>
    <row r="73" spans="1:13" s="8" customFormat="1" ht="15.75" customHeight="1" x14ac:dyDescent="0.3">
      <c r="A73" s="43"/>
      <c r="B73" s="155" t="s">
        <v>105</v>
      </c>
      <c r="C73" s="163">
        <v>515432</v>
      </c>
      <c r="D73" s="43"/>
      <c r="E73" s="43"/>
      <c r="F73" s="43"/>
      <c r="G73" s="43"/>
      <c r="H73" s="43"/>
      <c r="I73" s="43"/>
      <c r="J73" s="108"/>
      <c r="K73" s="108"/>
      <c r="L73" s="108"/>
      <c r="M73" s="108"/>
    </row>
    <row r="74" spans="1:13" s="8" customFormat="1" ht="14.25" customHeight="1" x14ac:dyDescent="0.3">
      <c r="A74" s="43"/>
      <c r="B74" s="155" t="s">
        <v>101</v>
      </c>
      <c r="C74" s="163">
        <v>41256</v>
      </c>
      <c r="D74" s="43"/>
      <c r="E74" s="43"/>
      <c r="F74" s="43"/>
      <c r="G74" s="43"/>
      <c r="H74" s="43"/>
      <c r="I74" s="43"/>
      <c r="J74" s="108"/>
      <c r="K74" s="108"/>
      <c r="L74" s="108"/>
      <c r="M74" s="108"/>
    </row>
    <row r="75" spans="1:13" s="8" customFormat="1" ht="15.75" customHeight="1" x14ac:dyDescent="0.3">
      <c r="A75" s="43"/>
      <c r="B75" s="155" t="s">
        <v>100</v>
      </c>
      <c r="C75" s="163">
        <v>2242.86</v>
      </c>
      <c r="D75" s="43"/>
      <c r="E75" s="43"/>
      <c r="F75" s="43"/>
      <c r="G75" s="43"/>
      <c r="H75" s="43"/>
      <c r="I75" s="43"/>
      <c r="J75" s="108"/>
      <c r="K75" s="108"/>
      <c r="L75" s="108"/>
      <c r="M75" s="108"/>
    </row>
    <row r="76" spans="1:13" s="8" customFormat="1" ht="13.5" customHeight="1" x14ac:dyDescent="0.3">
      <c r="A76" s="43"/>
      <c r="B76" s="155" t="s">
        <v>93</v>
      </c>
      <c r="C76" s="184">
        <f>SUM(C73:C75)</f>
        <v>558930.86</v>
      </c>
      <c r="D76" s="43"/>
      <c r="E76" s="43"/>
      <c r="F76" s="43"/>
      <c r="G76" s="43"/>
      <c r="H76" s="43"/>
      <c r="I76" s="43"/>
      <c r="J76" s="107"/>
      <c r="K76" s="107"/>
      <c r="L76" s="108"/>
      <c r="M76" s="108"/>
    </row>
    <row r="77" spans="1:13" s="8" customFormat="1" ht="7.5" customHeight="1" x14ac:dyDescent="0.3">
      <c r="A77" s="43"/>
      <c r="B77" s="185"/>
      <c r="C77" s="186"/>
      <c r="D77" s="43"/>
      <c r="E77" s="43"/>
      <c r="F77" s="43"/>
      <c r="G77" s="43"/>
      <c r="H77" s="43"/>
      <c r="I77" s="43"/>
      <c r="J77" s="107"/>
      <c r="K77" s="107"/>
      <c r="L77" s="108"/>
      <c r="M77" s="108"/>
    </row>
    <row r="78" spans="1:13" s="8" customFormat="1" ht="15.75" customHeight="1" x14ac:dyDescent="0.3">
      <c r="A78" s="43"/>
      <c r="B78" s="155" t="s">
        <v>114</v>
      </c>
      <c r="C78" s="184">
        <v>378726.88</v>
      </c>
      <c r="D78" s="43"/>
      <c r="E78" s="43"/>
      <c r="F78" s="43"/>
      <c r="G78" s="43"/>
      <c r="H78" s="43"/>
      <c r="I78" s="43"/>
      <c r="J78" s="108"/>
      <c r="K78" s="108"/>
      <c r="L78" s="108"/>
      <c r="M78" s="108"/>
    </row>
    <row r="79" spans="1:13" s="8" customFormat="1" ht="15" customHeight="1" x14ac:dyDescent="0.3">
      <c r="A79" s="43"/>
      <c r="B79" s="155" t="s">
        <v>115</v>
      </c>
      <c r="C79" s="184">
        <v>8569.2000000000007</v>
      </c>
      <c r="D79" s="43"/>
      <c r="E79" s="43"/>
      <c r="F79" s="43"/>
      <c r="G79" s="43"/>
      <c r="H79" s="43"/>
      <c r="I79" s="43"/>
      <c r="J79" s="108"/>
      <c r="K79" s="108"/>
      <c r="L79" s="108"/>
      <c r="M79" s="108"/>
    </row>
    <row r="80" spans="1:13" s="8" customFormat="1" ht="16.5" customHeight="1" x14ac:dyDescent="0.3">
      <c r="A80" s="43"/>
      <c r="B80" s="155" t="s">
        <v>97</v>
      </c>
      <c r="C80" s="184">
        <f>SUM(C78:C79)</f>
        <v>387296.08</v>
      </c>
      <c r="D80" s="43"/>
      <c r="E80" s="43"/>
      <c r="F80" s="43"/>
      <c r="G80" s="43"/>
      <c r="H80" s="43"/>
      <c r="I80" s="43"/>
      <c r="J80" s="107"/>
      <c r="K80" s="107"/>
      <c r="L80" s="108"/>
      <c r="M80" s="108"/>
    </row>
    <row r="81" spans="1:13" s="8" customFormat="1" ht="6" customHeight="1" x14ac:dyDescent="0.3">
      <c r="A81" s="43"/>
      <c r="B81" s="187"/>
      <c r="C81" s="188"/>
      <c r="D81" s="43"/>
      <c r="E81" s="43"/>
      <c r="F81" s="43"/>
      <c r="G81" s="43"/>
      <c r="H81" s="43"/>
      <c r="I81" s="43"/>
      <c r="J81" s="107"/>
      <c r="K81" s="107"/>
      <c r="L81" s="108"/>
      <c r="M81" s="108"/>
    </row>
    <row r="82" spans="1:13" s="8" customFormat="1" ht="15" customHeight="1" x14ac:dyDescent="0.3">
      <c r="A82" s="43"/>
      <c r="B82" s="155" t="s">
        <v>106</v>
      </c>
      <c r="C82" s="163">
        <v>61200</v>
      </c>
      <c r="D82" s="43"/>
      <c r="E82" s="43"/>
      <c r="F82" s="43"/>
      <c r="G82" s="43"/>
      <c r="H82" s="43"/>
      <c r="I82" s="43"/>
      <c r="J82" s="108"/>
      <c r="K82" s="108"/>
      <c r="L82" s="108"/>
      <c r="M82" s="108"/>
    </row>
    <row r="83" spans="1:13" s="8" customFormat="1" ht="15" customHeight="1" x14ac:dyDescent="0.3">
      <c r="A83" s="43"/>
      <c r="B83" s="155" t="s">
        <v>70</v>
      </c>
      <c r="C83" s="163">
        <v>64982.2</v>
      </c>
      <c r="D83" s="43"/>
      <c r="E83" s="43"/>
      <c r="F83" s="43"/>
      <c r="G83" s="43"/>
      <c r="H83" s="43"/>
      <c r="I83" s="43"/>
      <c r="J83" s="108"/>
      <c r="K83" s="108"/>
      <c r="L83" s="108"/>
      <c r="M83" s="108"/>
    </row>
    <row r="84" spans="1:13" s="8" customFormat="1" ht="15" customHeight="1" x14ac:dyDescent="0.3">
      <c r="A84" s="43"/>
      <c r="B84" s="155" t="s">
        <v>107</v>
      </c>
      <c r="C84" s="163">
        <f>SUM(C82:C83)</f>
        <v>126182.2</v>
      </c>
      <c r="D84" s="43"/>
      <c r="E84" s="43"/>
      <c r="F84" s="43"/>
      <c r="G84" s="43"/>
      <c r="H84" s="43"/>
      <c r="I84" s="43"/>
      <c r="J84" s="108"/>
      <c r="K84" s="108"/>
      <c r="L84" s="108"/>
      <c r="M84" s="108"/>
    </row>
    <row r="85" spans="1:13" s="8" customFormat="1" ht="6.75" customHeight="1" x14ac:dyDescent="0.3">
      <c r="A85" s="43"/>
      <c r="B85" s="187"/>
      <c r="C85" s="186"/>
      <c r="D85" s="43"/>
      <c r="E85" s="43"/>
      <c r="F85" s="43"/>
      <c r="G85" s="43"/>
      <c r="H85" s="43"/>
      <c r="I85" s="43"/>
      <c r="J85" s="108"/>
      <c r="K85" s="108"/>
      <c r="L85" s="108"/>
      <c r="M85" s="108"/>
    </row>
    <row r="86" spans="1:13" s="8" customFormat="1" ht="14.25" customHeight="1" x14ac:dyDescent="0.3">
      <c r="A86" s="43"/>
      <c r="B86" s="155" t="s">
        <v>98</v>
      </c>
      <c r="C86" s="184">
        <v>876777.05</v>
      </c>
      <c r="D86" s="43"/>
      <c r="E86" s="43"/>
      <c r="F86" s="43"/>
      <c r="G86" s="43"/>
      <c r="H86" s="43"/>
      <c r="I86" s="43"/>
      <c r="J86" s="108"/>
      <c r="K86" s="108"/>
      <c r="L86" s="108"/>
      <c r="M86" s="108"/>
    </row>
    <row r="87" spans="1:13" s="8" customFormat="1" ht="13.5" customHeight="1" x14ac:dyDescent="0.3">
      <c r="A87" s="43"/>
      <c r="B87" s="155" t="s">
        <v>99</v>
      </c>
      <c r="C87" s="184">
        <v>1048411.83</v>
      </c>
      <c r="D87" s="43"/>
      <c r="E87" s="43"/>
      <c r="F87" s="43"/>
      <c r="G87" s="43"/>
      <c r="H87" s="43"/>
      <c r="I87" s="43"/>
      <c r="J87" s="108"/>
      <c r="K87" s="108"/>
      <c r="L87" s="108"/>
      <c r="M87" s="108"/>
    </row>
    <row r="88" spans="1:13" s="8" customFormat="1" ht="18.75" x14ac:dyDescent="0.3">
      <c r="A88" s="43"/>
      <c r="B88" s="44"/>
      <c r="C88" s="113"/>
      <c r="D88" s="43"/>
      <c r="E88" s="43"/>
      <c r="F88" s="43"/>
      <c r="G88" s="43"/>
      <c r="H88" s="43"/>
      <c r="I88" s="43"/>
      <c r="J88" s="108"/>
      <c r="K88" s="108"/>
      <c r="L88" s="108"/>
      <c r="M88" s="108"/>
    </row>
    <row r="89" spans="1:13" s="8" customFormat="1" ht="18.75" x14ac:dyDescent="0.3">
      <c r="A89" s="43"/>
      <c r="B89" s="44"/>
      <c r="C89" s="113"/>
      <c r="D89" s="43"/>
      <c r="E89" s="43"/>
      <c r="F89" s="43"/>
      <c r="G89" s="43"/>
      <c r="H89" s="43"/>
      <c r="I89" s="43"/>
      <c r="J89" s="108"/>
      <c r="K89" s="108"/>
      <c r="L89" s="108"/>
      <c r="M89" s="108"/>
    </row>
    <row r="90" spans="1:13" s="1" customFormat="1" ht="31.5" x14ac:dyDescent="0.5">
      <c r="A90" s="2"/>
      <c r="B90" s="2"/>
      <c r="C90" s="114"/>
      <c r="D90" s="2"/>
      <c r="E90" s="2"/>
      <c r="F90" s="2"/>
      <c r="G90" s="2"/>
      <c r="H90" s="2"/>
      <c r="I90" s="2"/>
    </row>
    <row r="91" spans="1:13" s="1" customFormat="1" ht="31.5" x14ac:dyDescent="0.5">
      <c r="A91" s="2"/>
      <c r="B91" s="2"/>
      <c r="C91" s="2"/>
      <c r="D91" s="2"/>
      <c r="E91" s="2"/>
      <c r="F91" s="2"/>
      <c r="G91" s="2"/>
      <c r="H91" s="2"/>
      <c r="I91" s="2"/>
    </row>
    <row r="92" spans="1:13" s="1" customFormat="1" ht="31.5" x14ac:dyDescent="0.5">
      <c r="A92" s="2"/>
      <c r="B92" s="2"/>
      <c r="C92" s="2"/>
      <c r="D92" s="2"/>
      <c r="E92" s="2"/>
      <c r="F92" s="2"/>
      <c r="G92" s="2"/>
      <c r="H92" s="2"/>
      <c r="I92" s="2"/>
    </row>
    <row r="93" spans="1:13" s="1" customFormat="1" ht="31.5" x14ac:dyDescent="0.5">
      <c r="A93" s="2"/>
      <c r="B93" s="2"/>
      <c r="C93" s="2"/>
      <c r="D93" s="2"/>
      <c r="E93" s="2"/>
      <c r="F93" s="2"/>
      <c r="G93" s="2"/>
      <c r="H93" s="2"/>
      <c r="I93" s="2"/>
    </row>
    <row r="94" spans="1:13" s="1" customFormat="1" ht="31.5" x14ac:dyDescent="0.5">
      <c r="A94" s="2"/>
      <c r="B94" s="2"/>
      <c r="C94" s="2"/>
      <c r="D94" s="2"/>
      <c r="E94" s="2"/>
      <c r="F94" s="2"/>
      <c r="G94" s="2"/>
      <c r="H94" s="2"/>
      <c r="I94" s="2"/>
    </row>
    <row r="95" spans="1:13" s="1" customFormat="1" ht="31.5" x14ac:dyDescent="0.5">
      <c r="A95" s="2"/>
      <c r="B95" s="2"/>
      <c r="C95" s="2"/>
      <c r="D95" s="2"/>
      <c r="E95" s="2"/>
      <c r="F95" s="2"/>
      <c r="G95" s="2"/>
      <c r="H95" s="2"/>
      <c r="I95" s="2"/>
    </row>
    <row r="96" spans="1:13" s="1" customFormat="1" ht="31.5" x14ac:dyDescent="0.5">
      <c r="A96" s="2"/>
      <c r="B96" s="2"/>
      <c r="C96" s="2"/>
      <c r="D96" s="2"/>
      <c r="E96" s="2"/>
      <c r="F96" s="2"/>
      <c r="G96" s="2"/>
      <c r="H96" s="2"/>
      <c r="I96" s="2"/>
    </row>
    <row r="97" spans="1:9" s="1" customFormat="1" ht="31.5" x14ac:dyDescent="0.5">
      <c r="A97" s="2"/>
      <c r="B97" s="2"/>
      <c r="C97" s="2"/>
      <c r="D97" s="2"/>
      <c r="E97" s="2"/>
      <c r="F97" s="2"/>
      <c r="G97" s="2"/>
      <c r="H97" s="2"/>
      <c r="I97" s="2"/>
    </row>
    <row r="98" spans="1:9" s="1" customFormat="1" ht="31.5" x14ac:dyDescent="0.5">
      <c r="A98" s="2"/>
      <c r="B98" s="2"/>
      <c r="C98" s="2"/>
      <c r="D98" s="2"/>
      <c r="E98" s="2"/>
      <c r="F98" s="2"/>
      <c r="G98" s="2"/>
      <c r="H98" s="2"/>
      <c r="I98" s="4"/>
    </row>
    <row r="99" spans="1:9" s="8" customFormat="1" ht="31.5" x14ac:dyDescent="0.5">
      <c r="A99" s="2"/>
      <c r="B99" s="2"/>
      <c r="C99" s="2"/>
      <c r="D99" s="2"/>
      <c r="E99" s="2"/>
      <c r="F99" s="2"/>
      <c r="G99" s="2"/>
      <c r="H99" s="2"/>
      <c r="I99" s="4"/>
    </row>
  </sheetData>
  <mergeCells count="9">
    <mergeCell ref="C52:I52"/>
    <mergeCell ref="I39:I41"/>
    <mergeCell ref="I13:I14"/>
    <mergeCell ref="J13:J14"/>
    <mergeCell ref="A13:A14"/>
    <mergeCell ref="B13:B14"/>
    <mergeCell ref="C13:C14"/>
    <mergeCell ref="A20:A21"/>
    <mergeCell ref="C20:C21"/>
  </mergeCells>
  <pageMargins left="0.39370078740157483" right="0.39370078740157483" top="0.59055118110236227" bottom="0.39370078740157483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2023-04-23T19:21:29Z</dcterms:modified>
</cp:coreProperties>
</file>