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80" yWindow="0" windowWidth="27720" windowHeight="12930"/>
  </bookViews>
  <sheets>
    <sheet name="Прайс SNOW " sheetId="9" r:id="rId1"/>
    <sheet name="Прайс ORV " sheetId="11" r:id="rId2"/>
  </sheets>
  <calcPr calcId="162913"/>
</workbook>
</file>

<file path=xl/calcChain.xml><?xml version="1.0" encoding="utf-8"?>
<calcChain xmlns="http://schemas.openxmlformats.org/spreadsheetml/2006/main">
  <c r="D36" i="9" l="1"/>
  <c r="D35" i="9"/>
  <c r="D32" i="9"/>
  <c r="D31" i="9"/>
  <c r="D29" i="9"/>
  <c r="D26" i="9"/>
  <c r="D25" i="9"/>
  <c r="D24" i="9"/>
  <c r="D23" i="9"/>
  <c r="D22" i="9"/>
  <c r="D20" i="9"/>
  <c r="D19" i="9"/>
  <c r="D16" i="9"/>
  <c r="D15" i="9"/>
  <c r="D14" i="9"/>
  <c r="C36" i="9"/>
  <c r="C35" i="9"/>
  <c r="C32" i="9"/>
  <c r="C31" i="9"/>
  <c r="C29" i="9"/>
  <c r="C26" i="9"/>
  <c r="C25" i="9"/>
  <c r="C24" i="9"/>
  <c r="C23" i="9"/>
  <c r="C22" i="9"/>
  <c r="C20" i="9"/>
  <c r="C19" i="9"/>
  <c r="C16" i="9"/>
  <c r="C15" i="9"/>
  <c r="C14" i="9"/>
  <c r="D25" i="11"/>
  <c r="D24" i="11"/>
  <c r="D22" i="11"/>
  <c r="D21" i="11"/>
  <c r="D19" i="11"/>
  <c r="D18" i="11"/>
  <c r="D16" i="11"/>
  <c r="D14" i="11"/>
  <c r="D13" i="11"/>
  <c r="D12" i="11"/>
  <c r="D11" i="11"/>
  <c r="D10" i="11"/>
  <c r="B25" i="11"/>
  <c r="B24" i="11"/>
  <c r="B22" i="11"/>
  <c r="B21" i="11"/>
  <c r="B19" i="11"/>
  <c r="B18" i="11"/>
  <c r="B16" i="11"/>
  <c r="B14" i="11"/>
  <c r="B13" i="11"/>
  <c r="B12" i="11"/>
  <c r="B11" i="11"/>
  <c r="B10" i="11"/>
  <c r="E19" i="11" l="1"/>
  <c r="E18" i="11"/>
  <c r="E25" i="11"/>
  <c r="E24" i="11"/>
  <c r="E16" i="11"/>
  <c r="E22" i="11"/>
  <c r="E21" i="11"/>
  <c r="E14" i="11"/>
  <c r="E13" i="11"/>
  <c r="E12" i="11"/>
  <c r="E11" i="11"/>
  <c r="E10" i="11"/>
  <c r="E36" i="9" l="1"/>
  <c r="E35" i="9"/>
  <c r="E32" i="9"/>
  <c r="E31" i="9"/>
  <c r="E29" i="9"/>
  <c r="E20" i="9"/>
  <c r="E26" i="9" l="1"/>
  <c r="E25" i="9"/>
  <c r="E24" i="9"/>
  <c r="E23" i="9"/>
  <c r="E22" i="9"/>
  <c r="E19" i="9"/>
  <c r="E16" i="9"/>
  <c r="E15" i="9"/>
  <c r="E14" i="9"/>
</calcChain>
</file>

<file path=xl/sharedStrings.xml><?xml version="1.0" encoding="utf-8"?>
<sst xmlns="http://schemas.openxmlformats.org/spreadsheetml/2006/main" count="60" uniqueCount="44">
  <si>
    <t>(руб.)</t>
  </si>
  <si>
    <t xml:space="preserve">Модель </t>
  </si>
  <si>
    <t>PERFORMANCE</t>
  </si>
  <si>
    <t>800 INDY SP black</t>
  </si>
  <si>
    <t>CROSSOVER</t>
  </si>
  <si>
    <t>600 SWITCHBACK PRO-X white</t>
  </si>
  <si>
    <t>800 SWITCHBACK ASSAULT 144" LTD orange/black</t>
  </si>
  <si>
    <t>DEEP SNOW</t>
  </si>
  <si>
    <t>800 RUSH PRO-X black</t>
  </si>
  <si>
    <t>600 RUSH PRO-R blue</t>
  </si>
  <si>
    <t>ATV</t>
  </si>
  <si>
    <t>RZR</t>
  </si>
  <si>
    <t>GENERAL</t>
  </si>
  <si>
    <t>Лимит</t>
  </si>
  <si>
    <t>шт</t>
  </si>
  <si>
    <t>800 Pro RMK 155 3"</t>
  </si>
  <si>
    <t>800 Pro RMK 155 2.6" PIDD</t>
  </si>
  <si>
    <t>800 Pro RMK 163 3"</t>
  </si>
  <si>
    <t>800 Pro RMK LE 174 3" PIDD</t>
  </si>
  <si>
    <t>Скидка</t>
  </si>
  <si>
    <t>Акционная цена+утильсбор</t>
  </si>
  <si>
    <t xml:space="preserve">Стандартная цена </t>
  </si>
  <si>
    <t xml:space="preserve">OPEN DOORS </t>
  </si>
  <si>
    <t>600 Switchback XCR Intl</t>
  </si>
  <si>
    <t>800 Switchback XCR Intl</t>
  </si>
  <si>
    <t>800 Switchback Assault 144</t>
  </si>
  <si>
    <t>800 RMK Assault 155</t>
  </si>
  <si>
    <t>600 Voyageur 144</t>
  </si>
  <si>
    <t xml:space="preserve">600 Switchback Assault 144 </t>
  </si>
  <si>
    <t>22.01-11.02.2018</t>
  </si>
  <si>
    <t xml:space="preserve">Sportsman 1000 High Lifter </t>
  </si>
  <si>
    <t>Sportsman 850 High Lifter</t>
  </si>
  <si>
    <t>Sportsman Touring 570</t>
  </si>
  <si>
    <t>Sportsman Touring 850 EPS</t>
  </si>
  <si>
    <t>Sportsman XP 1000 Touring</t>
  </si>
  <si>
    <t>GENERAL 1000 EPS White</t>
  </si>
  <si>
    <t>GENERAL XP4 1000 EPS</t>
  </si>
  <si>
    <t>RANGER</t>
  </si>
  <si>
    <t>ACE</t>
  </si>
  <si>
    <t>Sportsman ACE 900</t>
  </si>
  <si>
    <t>Ranger XP 1000 EPS High Lifter St.black</t>
  </si>
  <si>
    <t>Ranger XP 1000</t>
  </si>
  <si>
    <t xml:space="preserve">RZR XP 1000 EFI EPS </t>
  </si>
  <si>
    <t>RZR XP 1000 EPS High Lifter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</si>
</sst>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1" applyNumberFormat="0" applyFill="0" applyAlignment="0"/>
    <xf numFmtId="0" fontId="1" fillId="0" borderId="0"/>
    <xf numFmtId="0" fontId="6" fillId="0" borderId="0"/>
  </cellStyleXfs>
  <cellXfs count="105">
    <xf numFmtId="0" fontId="0" fillId="0" borderId="0" xfId="0"/>
    <xf numFmtId="0" fontId="0" fillId="0" borderId="0" xfId="0" applyProtection="1">
      <protection hidden="1"/>
    </xf>
    <xf numFmtId="0" fontId="1" fillId="0" borderId="0" xfId="1" applyProtection="1"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3" fillId="0" borderId="0" xfId="1" applyFont="1" applyFill="1" applyAlignment="1" applyProtection="1">
      <protection hidden="1"/>
    </xf>
    <xf numFmtId="0" fontId="3" fillId="0" borderId="0" xfId="2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3" fontId="1" fillId="5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4" fillId="2" borderId="6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3" fillId="5" borderId="2" xfId="1" applyFont="1" applyFill="1" applyBorder="1" applyProtection="1">
      <protection hidden="1"/>
    </xf>
    <xf numFmtId="0" fontId="3" fillId="5" borderId="7" xfId="1" applyFont="1" applyFill="1" applyBorder="1" applyProtection="1">
      <protection hidden="1"/>
    </xf>
    <xf numFmtId="0" fontId="4" fillId="2" borderId="9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left"/>
    </xf>
    <xf numFmtId="0" fontId="4" fillId="2" borderId="13" xfId="1" applyFont="1" applyFill="1" applyBorder="1" applyAlignment="1" applyProtection="1">
      <alignment horizontal="center" vertical="center" wrapText="1"/>
      <protection hidden="1"/>
    </xf>
    <xf numFmtId="0" fontId="4" fillId="2" borderId="14" xfId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>
      <alignment horizontal="center"/>
    </xf>
    <xf numFmtId="0" fontId="10" fillId="0" borderId="0" xfId="1" applyFont="1" applyProtection="1">
      <protection hidden="1"/>
    </xf>
    <xf numFmtId="0" fontId="4" fillId="2" borderId="8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4" fillId="2" borderId="7" xfId="1" applyFont="1" applyFill="1" applyBorder="1" applyAlignment="1" applyProtection="1">
      <alignment horizontal="center" vertical="center" wrapText="1"/>
      <protection hidden="1"/>
    </xf>
    <xf numFmtId="3" fontId="1" fillId="2" borderId="15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 applyProtection="1">
      <alignment horizontal="center" vertical="center"/>
    </xf>
    <xf numFmtId="3" fontId="1" fillId="5" borderId="15" xfId="0" applyNumberFormat="1" applyFont="1" applyFill="1" applyBorder="1" applyAlignment="1" applyProtection="1">
      <alignment horizontal="center" vertical="center"/>
    </xf>
    <xf numFmtId="3" fontId="1" fillId="2" borderId="19" xfId="0" applyNumberFormat="1" applyFont="1" applyFill="1" applyBorder="1" applyAlignment="1">
      <alignment horizontal="center"/>
    </xf>
    <xf numFmtId="3" fontId="3" fillId="5" borderId="19" xfId="0" applyNumberFormat="1" applyFont="1" applyFill="1" applyBorder="1" applyAlignment="1" applyProtection="1">
      <alignment horizontal="center" vertical="center"/>
    </xf>
    <xf numFmtId="3" fontId="1" fillId="5" borderId="19" xfId="0" applyNumberFormat="1" applyFont="1" applyFill="1" applyBorder="1" applyAlignment="1" applyProtection="1">
      <alignment horizontal="center" vertical="center"/>
    </xf>
    <xf numFmtId="3" fontId="1" fillId="2" borderId="20" xfId="0" applyNumberFormat="1" applyFont="1" applyFill="1" applyBorder="1" applyAlignment="1">
      <alignment horizontal="center"/>
    </xf>
    <xf numFmtId="3" fontId="3" fillId="5" borderId="20" xfId="0" applyNumberFormat="1" applyFont="1" applyFill="1" applyBorder="1" applyAlignment="1" applyProtection="1">
      <alignment horizontal="center" vertical="center"/>
    </xf>
    <xf numFmtId="3" fontId="1" fillId="5" borderId="20" xfId="0" applyNumberFormat="1" applyFont="1" applyFill="1" applyBorder="1" applyAlignment="1" applyProtection="1">
      <alignment horizontal="center" vertical="center"/>
    </xf>
    <xf numFmtId="0" fontId="1" fillId="0" borderId="21" xfId="2" applyFont="1" applyFill="1" applyBorder="1" applyProtection="1">
      <protection hidden="1"/>
    </xf>
    <xf numFmtId="3" fontId="3" fillId="5" borderId="22" xfId="0" applyNumberFormat="1" applyFont="1" applyFill="1" applyBorder="1" applyAlignment="1" applyProtection="1">
      <alignment horizontal="center" vertical="center"/>
    </xf>
    <xf numFmtId="0" fontId="1" fillId="0" borderId="3" xfId="2" applyFont="1" applyFill="1" applyBorder="1" applyProtection="1">
      <protection hidden="1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1" fillId="0" borderId="23" xfId="2" applyFont="1" applyFill="1" applyBorder="1" applyProtection="1">
      <protection hidden="1"/>
    </xf>
    <xf numFmtId="3" fontId="3" fillId="5" borderId="24" xfId="0" applyNumberFormat="1" applyFont="1" applyFill="1" applyBorder="1" applyAlignment="1" applyProtection="1">
      <alignment horizontal="center" vertical="center"/>
    </xf>
    <xf numFmtId="0" fontId="1" fillId="0" borderId="25" xfId="2" applyFont="1" applyFill="1" applyBorder="1" applyProtection="1">
      <protection hidden="1"/>
    </xf>
    <xf numFmtId="3" fontId="3" fillId="5" borderId="26" xfId="0" applyNumberFormat="1" applyFont="1" applyFill="1" applyBorder="1" applyAlignment="1" applyProtection="1">
      <alignment horizontal="center" vertical="center"/>
    </xf>
    <xf numFmtId="0" fontId="1" fillId="0" borderId="21" xfId="0" applyFont="1" applyBorder="1"/>
    <xf numFmtId="0" fontId="1" fillId="0" borderId="23" xfId="0" applyFont="1" applyBorder="1"/>
    <xf numFmtId="0" fontId="1" fillId="0" borderId="4" xfId="0" applyFont="1" applyBorder="1"/>
    <xf numFmtId="3" fontId="1" fillId="2" borderId="8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 applyProtection="1">
      <alignment horizontal="center" vertical="center"/>
    </xf>
    <xf numFmtId="3" fontId="1" fillId="5" borderId="8" xfId="0" applyNumberFormat="1" applyFont="1" applyFill="1" applyBorder="1" applyAlignment="1" applyProtection="1">
      <alignment horizontal="center" vertical="center"/>
    </xf>
    <xf numFmtId="3" fontId="3" fillId="5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/>
    <xf numFmtId="0" fontId="1" fillId="0" borderId="3" xfId="0" applyFont="1" applyBorder="1"/>
    <xf numFmtId="0" fontId="8" fillId="0" borderId="4" xfId="0" applyFont="1" applyBorder="1"/>
    <xf numFmtId="3" fontId="1" fillId="2" borderId="7" xfId="0" applyNumberFormat="1" applyFont="1" applyFill="1" applyBorder="1" applyAlignment="1" applyProtection="1">
      <alignment horizontal="center"/>
    </xf>
    <xf numFmtId="0" fontId="4" fillId="2" borderId="19" xfId="1" applyFont="1" applyFill="1" applyBorder="1" applyAlignment="1" applyProtection="1">
      <alignment horizontal="center" vertical="center" wrapText="1"/>
      <protection hidden="1"/>
    </xf>
    <xf numFmtId="0" fontId="4" fillId="2" borderId="24" xfId="1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/>
    <xf numFmtId="0" fontId="3" fillId="5" borderId="24" xfId="1" applyFont="1" applyFill="1" applyBorder="1" applyProtection="1">
      <protection hidden="1"/>
    </xf>
    <xf numFmtId="0" fontId="1" fillId="0" borderId="21" xfId="0" applyFont="1" applyFill="1" applyBorder="1"/>
    <xf numFmtId="0" fontId="3" fillId="5" borderId="22" xfId="1" applyFont="1" applyFill="1" applyBorder="1" applyProtection="1">
      <protection hidden="1"/>
    </xf>
    <xf numFmtId="3" fontId="1" fillId="2" borderId="22" xfId="0" applyNumberFormat="1" applyFont="1" applyFill="1" applyBorder="1" applyAlignment="1" applyProtection="1">
      <alignment horizontal="center"/>
    </xf>
    <xf numFmtId="0" fontId="8" fillId="0" borderId="25" xfId="0" applyFont="1" applyFill="1" applyBorder="1" applyAlignment="1" applyProtection="1">
      <alignment horizontal="left" wrapText="1"/>
    </xf>
    <xf numFmtId="3" fontId="1" fillId="2" borderId="26" xfId="0" applyNumberFormat="1" applyFont="1" applyFill="1" applyBorder="1" applyAlignment="1" applyProtection="1">
      <alignment horizontal="center"/>
    </xf>
    <xf numFmtId="0" fontId="3" fillId="5" borderId="26" xfId="1" applyFont="1" applyFill="1" applyBorder="1" applyProtection="1">
      <protection hidden="1"/>
    </xf>
    <xf numFmtId="0" fontId="8" fillId="0" borderId="21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/>
    </xf>
    <xf numFmtId="3" fontId="1" fillId="2" borderId="24" xfId="0" applyNumberFormat="1" applyFont="1" applyFill="1" applyBorder="1" applyAlignment="1" applyProtection="1">
      <alignment horizontal="center"/>
    </xf>
    <xf numFmtId="0" fontId="8" fillId="0" borderId="21" xfId="0" applyFont="1" applyBorder="1" applyAlignment="1">
      <alignment horizontal="left" wrapText="1"/>
    </xf>
    <xf numFmtId="0" fontId="5" fillId="0" borderId="0" xfId="1" applyFont="1" applyAlignment="1" applyProtection="1">
      <alignment horizontal="center"/>
      <protection hidden="1"/>
    </xf>
    <xf numFmtId="0" fontId="3" fillId="0" borderId="0" xfId="1" applyFont="1" applyAlignment="1">
      <alignment horizontal="left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14" fontId="4" fillId="2" borderId="10" xfId="1" applyNumberFormat="1" applyFont="1" applyFill="1" applyBorder="1" applyAlignment="1" applyProtection="1">
      <alignment horizontal="center" vertical="center"/>
      <protection hidden="1"/>
    </xf>
    <xf numFmtId="14" fontId="4" fillId="2" borderId="12" xfId="1" applyNumberFormat="1" applyFont="1" applyFill="1" applyBorder="1" applyAlignment="1" applyProtection="1">
      <alignment horizontal="center" vertical="center"/>
      <protection hidden="1"/>
    </xf>
    <xf numFmtId="14" fontId="4" fillId="2" borderId="11" xfId="1" applyNumberFormat="1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</cellXfs>
  <cellStyles count="5">
    <cellStyle name="Normal 3" xfId="3"/>
    <cellStyle name="Обычный" xfId="0" builtinId="0"/>
    <cellStyle name="Обычный 2" xfId="1"/>
    <cellStyle name="Обычный 3" xfId="4"/>
    <cellStyle name="Обычный_Прил. budjet техника -new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7:F41"/>
  <sheetViews>
    <sheetView showGridLines="0" tabSelected="1" topLeftCell="A7" zoomScaleNormal="100" workbookViewId="0">
      <selection activeCell="D37" sqref="D37"/>
    </sheetView>
  </sheetViews>
  <sheetFormatPr defaultColWidth="9.140625" defaultRowHeight="12.75" x14ac:dyDescent="0.2"/>
  <cols>
    <col min="1" max="1" width="3.140625" style="2" customWidth="1"/>
    <col min="2" max="2" width="48.7109375" style="2" customWidth="1"/>
    <col min="3" max="3" width="17.85546875" style="8" customWidth="1"/>
    <col min="4" max="4" width="14.42578125" style="7" customWidth="1"/>
    <col min="5" max="5" width="11.28515625" style="7" customWidth="1"/>
    <col min="6" max="6" width="9.140625" style="15" customWidth="1"/>
    <col min="7" max="8" width="13" style="2" customWidth="1"/>
    <col min="9" max="16384" width="9.140625" style="2"/>
  </cols>
  <sheetData>
    <row r="7" spans="2:6" ht="13.5" thickBot="1" x14ac:dyDescent="0.25"/>
    <row r="8" spans="2:6" ht="16.149999999999999" customHeight="1" thickBot="1" x14ac:dyDescent="0.3">
      <c r="B8" s="71" t="s">
        <v>22</v>
      </c>
      <c r="C8" s="90" t="s">
        <v>29</v>
      </c>
      <c r="D8" s="91"/>
      <c r="E8" s="91"/>
      <c r="F8" s="92"/>
    </row>
    <row r="9" spans="2:6" ht="16.5" thickBot="1" x14ac:dyDescent="0.3">
      <c r="B9" s="3"/>
      <c r="C9" s="6"/>
      <c r="D9" s="6"/>
      <c r="E9" s="6"/>
    </row>
    <row r="10" spans="2:6" ht="45" customHeight="1" x14ac:dyDescent="0.2">
      <c r="B10" s="82" t="s">
        <v>1</v>
      </c>
      <c r="C10" s="18" t="s">
        <v>20</v>
      </c>
      <c r="D10" s="18" t="s">
        <v>21</v>
      </c>
      <c r="E10" s="20" t="s">
        <v>19</v>
      </c>
      <c r="F10" s="14" t="s">
        <v>13</v>
      </c>
    </row>
    <row r="11" spans="2:6" ht="15.75" thickBot="1" x14ac:dyDescent="0.25">
      <c r="B11" s="83"/>
      <c r="C11" s="21" t="s">
        <v>0</v>
      </c>
      <c r="D11" s="57" t="s">
        <v>0</v>
      </c>
      <c r="E11" s="57" t="s">
        <v>0</v>
      </c>
      <c r="F11" s="58" t="s">
        <v>14</v>
      </c>
    </row>
    <row r="12" spans="2:6" ht="19.5" thickBot="1" x14ac:dyDescent="0.25">
      <c r="B12" s="84">
        <v>2018</v>
      </c>
      <c r="C12" s="85"/>
      <c r="D12" s="85"/>
      <c r="E12" s="85"/>
      <c r="F12" s="86"/>
    </row>
    <row r="13" spans="2:6" ht="16.5" thickBot="1" x14ac:dyDescent="0.25">
      <c r="B13" s="79" t="s">
        <v>4</v>
      </c>
      <c r="C13" s="93"/>
      <c r="D13" s="93"/>
      <c r="E13" s="93"/>
      <c r="F13" s="81"/>
    </row>
    <row r="14" spans="2:6" x14ac:dyDescent="0.2">
      <c r="B14" s="61" t="s">
        <v>23</v>
      </c>
      <c r="C14" s="30">
        <f>849000+3000</f>
        <v>852000</v>
      </c>
      <c r="D14" s="29">
        <f>949000+3000</f>
        <v>952000</v>
      </c>
      <c r="E14" s="29">
        <f>D14-C14</f>
        <v>100000</v>
      </c>
      <c r="F14" s="62">
        <v>5</v>
      </c>
    </row>
    <row r="15" spans="2:6" x14ac:dyDescent="0.2">
      <c r="B15" s="53" t="s">
        <v>24</v>
      </c>
      <c r="C15" s="22">
        <f>899000+3000</f>
        <v>902000</v>
      </c>
      <c r="D15" s="24">
        <f>999000+3000</f>
        <v>1002000</v>
      </c>
      <c r="E15" s="24">
        <f>D15-C15</f>
        <v>100000</v>
      </c>
      <c r="F15" s="16">
        <v>4</v>
      </c>
    </row>
    <row r="16" spans="2:6" ht="13.5" thickBot="1" x14ac:dyDescent="0.25">
      <c r="B16" s="59" t="s">
        <v>25</v>
      </c>
      <c r="C16" s="33">
        <f>949000+3000</f>
        <v>952000</v>
      </c>
      <c r="D16" s="32">
        <f>1049000+3000</f>
        <v>1052000</v>
      </c>
      <c r="E16" s="32">
        <f>D16-C16</f>
        <v>100000</v>
      </c>
      <c r="F16" s="60">
        <v>8</v>
      </c>
    </row>
    <row r="17" spans="2:6" ht="19.5" thickBot="1" x14ac:dyDescent="0.25">
      <c r="B17" s="84">
        <v>2017</v>
      </c>
      <c r="C17" s="85"/>
      <c r="D17" s="85"/>
      <c r="E17" s="85"/>
      <c r="F17" s="86"/>
    </row>
    <row r="18" spans="2:6" ht="18.75" customHeight="1" thickBot="1" x14ac:dyDescent="0.25">
      <c r="B18" s="79" t="s">
        <v>4</v>
      </c>
      <c r="C18" s="93"/>
      <c r="D18" s="93"/>
      <c r="E18" s="93"/>
      <c r="F18" s="81"/>
    </row>
    <row r="19" spans="2:6" ht="14.25" customHeight="1" x14ac:dyDescent="0.2">
      <c r="B19" s="46" t="s">
        <v>28</v>
      </c>
      <c r="C19" s="30">
        <f>725000+3000</f>
        <v>728000</v>
      </c>
      <c r="D19" s="29">
        <f>799000+3000</f>
        <v>802000</v>
      </c>
      <c r="E19" s="29">
        <f>D19-C19</f>
        <v>74000</v>
      </c>
      <c r="F19" s="62">
        <v>2</v>
      </c>
    </row>
    <row r="20" spans="2:6" ht="14.25" customHeight="1" thickBot="1" x14ac:dyDescent="0.25">
      <c r="B20" s="47" t="s">
        <v>27</v>
      </c>
      <c r="C20" s="33">
        <f>715000+3000</f>
        <v>718000</v>
      </c>
      <c r="D20" s="32">
        <f>789000+3000</f>
        <v>792000</v>
      </c>
      <c r="E20" s="32">
        <f>D20-C20</f>
        <v>74000</v>
      </c>
      <c r="F20" s="60">
        <v>7</v>
      </c>
    </row>
    <row r="21" spans="2:6" ht="16.5" thickBot="1" x14ac:dyDescent="0.3">
      <c r="B21" s="94" t="s">
        <v>7</v>
      </c>
      <c r="C21" s="95"/>
      <c r="D21" s="95"/>
      <c r="E21" s="95"/>
      <c r="F21" s="96"/>
    </row>
    <row r="22" spans="2:6" x14ac:dyDescent="0.2">
      <c r="B22" s="46" t="s">
        <v>15</v>
      </c>
      <c r="C22" s="30">
        <f>909000+3000</f>
        <v>912000</v>
      </c>
      <c r="D22" s="29">
        <f>1039000+3000</f>
        <v>1042000</v>
      </c>
      <c r="E22" s="29">
        <f t="shared" ref="E22:E26" si="0">D22-C22</f>
        <v>130000</v>
      </c>
      <c r="F22" s="62">
        <v>14</v>
      </c>
    </row>
    <row r="23" spans="2:6" x14ac:dyDescent="0.2">
      <c r="B23" s="54" t="s">
        <v>16</v>
      </c>
      <c r="C23" s="22">
        <f>909000+3000</f>
        <v>912000</v>
      </c>
      <c r="D23" s="24">
        <f>1039000+3000</f>
        <v>1042000</v>
      </c>
      <c r="E23" s="24">
        <f t="shared" si="0"/>
        <v>130000</v>
      </c>
      <c r="F23" s="16">
        <v>8</v>
      </c>
    </row>
    <row r="24" spans="2:6" x14ac:dyDescent="0.2">
      <c r="B24" s="54" t="s">
        <v>17</v>
      </c>
      <c r="C24" s="22">
        <f>919000+3000</f>
        <v>922000</v>
      </c>
      <c r="D24" s="24">
        <f>1049000+3000</f>
        <v>1052000</v>
      </c>
      <c r="E24" s="24">
        <f t="shared" si="0"/>
        <v>130000</v>
      </c>
      <c r="F24" s="16">
        <v>11</v>
      </c>
    </row>
    <row r="25" spans="2:6" x14ac:dyDescent="0.2">
      <c r="B25" s="54" t="s">
        <v>18</v>
      </c>
      <c r="C25" s="22">
        <f>949000+3000</f>
        <v>952000</v>
      </c>
      <c r="D25" s="24">
        <f>1079000+3000</f>
        <v>1082000</v>
      </c>
      <c r="E25" s="24">
        <f t="shared" si="0"/>
        <v>130000</v>
      </c>
      <c r="F25" s="16">
        <v>4</v>
      </c>
    </row>
    <row r="26" spans="2:6" ht="13.5" thickBot="1" x14ac:dyDescent="0.25">
      <c r="B26" s="47" t="s">
        <v>26</v>
      </c>
      <c r="C26" s="33">
        <f>869000+3000</f>
        <v>872000</v>
      </c>
      <c r="D26" s="32">
        <f>999000+3000</f>
        <v>1002000</v>
      </c>
      <c r="E26" s="32">
        <f t="shared" si="0"/>
        <v>130000</v>
      </c>
      <c r="F26" s="60">
        <v>2</v>
      </c>
    </row>
    <row r="27" spans="2:6" ht="19.5" thickBot="1" x14ac:dyDescent="0.25">
      <c r="B27" s="84">
        <v>2015</v>
      </c>
      <c r="C27" s="85"/>
      <c r="D27" s="85"/>
      <c r="E27" s="85"/>
      <c r="F27" s="86"/>
    </row>
    <row r="28" spans="2:6" ht="16.5" thickBot="1" x14ac:dyDescent="0.3">
      <c r="B28" s="87" t="s">
        <v>2</v>
      </c>
      <c r="C28" s="88"/>
      <c r="D28" s="88"/>
      <c r="E28" s="88"/>
      <c r="F28" s="89"/>
    </row>
    <row r="29" spans="2:6" ht="13.5" thickBot="1" x14ac:dyDescent="0.25">
      <c r="B29" s="64" t="s">
        <v>8</v>
      </c>
      <c r="C29" s="36">
        <f>699000+3000</f>
        <v>702000</v>
      </c>
      <c r="D29" s="65">
        <f>749000+3000</f>
        <v>752000</v>
      </c>
      <c r="E29" s="35">
        <f t="shared" ref="E29" si="1">D29-C29</f>
        <v>50000</v>
      </c>
      <c r="F29" s="66">
        <v>3</v>
      </c>
    </row>
    <row r="30" spans="2:6" ht="16.5" thickBot="1" x14ac:dyDescent="0.25">
      <c r="B30" s="79" t="s">
        <v>4</v>
      </c>
      <c r="C30" s="80"/>
      <c r="D30" s="80"/>
      <c r="E30" s="80"/>
      <c r="F30" s="81"/>
    </row>
    <row r="31" spans="2:6" x14ac:dyDescent="0.2">
      <c r="B31" s="67" t="s">
        <v>5</v>
      </c>
      <c r="C31" s="30">
        <f>649000+3000</f>
        <v>652000</v>
      </c>
      <c r="D31" s="63">
        <f>699000+3000</f>
        <v>702000</v>
      </c>
      <c r="E31" s="29">
        <f t="shared" ref="E31:E32" si="2">D31-C31</f>
        <v>50000</v>
      </c>
      <c r="F31" s="62">
        <v>9</v>
      </c>
    </row>
    <row r="32" spans="2:6" ht="13.5" thickBot="1" x14ac:dyDescent="0.25">
      <c r="B32" s="68" t="s">
        <v>6</v>
      </c>
      <c r="C32" s="33">
        <f>599000+3000</f>
        <v>602000</v>
      </c>
      <c r="D32" s="69">
        <f>699000+3000</f>
        <v>702000</v>
      </c>
      <c r="E32" s="32">
        <f t="shared" si="2"/>
        <v>100000</v>
      </c>
      <c r="F32" s="60">
        <v>9</v>
      </c>
    </row>
    <row r="33" spans="2:6" ht="19.5" thickBot="1" x14ac:dyDescent="0.25">
      <c r="B33" s="73">
        <v>2014</v>
      </c>
      <c r="C33" s="74"/>
      <c r="D33" s="74"/>
      <c r="E33" s="74"/>
      <c r="F33" s="75"/>
    </row>
    <row r="34" spans="2:6" ht="16.5" thickBot="1" x14ac:dyDescent="0.3">
      <c r="B34" s="76" t="s">
        <v>2</v>
      </c>
      <c r="C34" s="77"/>
      <c r="D34" s="77"/>
      <c r="E34" s="77"/>
      <c r="F34" s="78"/>
    </row>
    <row r="35" spans="2:6" x14ac:dyDescent="0.2">
      <c r="B35" s="70" t="s">
        <v>3</v>
      </c>
      <c r="C35" s="30">
        <f>499000+3000</f>
        <v>502000</v>
      </c>
      <c r="D35" s="63">
        <f>499000+3000</f>
        <v>502000</v>
      </c>
      <c r="E35" s="29">
        <f t="shared" ref="E35:E36" si="3">D35-C35</f>
        <v>0</v>
      </c>
      <c r="F35" s="62">
        <v>8</v>
      </c>
    </row>
    <row r="36" spans="2:6" ht="13.5" thickBot="1" x14ac:dyDescent="0.25">
      <c r="B36" s="55" t="s">
        <v>9</v>
      </c>
      <c r="C36" s="50">
        <f>549000+3000</f>
        <v>552000</v>
      </c>
      <c r="D36" s="56">
        <f>549000+3000</f>
        <v>552000</v>
      </c>
      <c r="E36" s="49">
        <f t="shared" si="3"/>
        <v>0</v>
      </c>
      <c r="F36" s="17">
        <v>3</v>
      </c>
    </row>
    <row r="38" spans="2:6" x14ac:dyDescent="0.2">
      <c r="B38" s="72"/>
    </row>
    <row r="39" spans="2:6" x14ac:dyDescent="0.2">
      <c r="B39" s="5"/>
    </row>
    <row r="40" spans="2:6" x14ac:dyDescent="0.2">
      <c r="B40" s="4"/>
    </row>
    <row r="41" spans="2:6" x14ac:dyDescent="0.2">
      <c r="B41" s="4"/>
    </row>
  </sheetData>
  <mergeCells count="12">
    <mergeCell ref="C8:F8"/>
    <mergeCell ref="B12:F12"/>
    <mergeCell ref="B18:F18"/>
    <mergeCell ref="B21:F21"/>
    <mergeCell ref="B13:F13"/>
    <mergeCell ref="B17:F17"/>
    <mergeCell ref="B33:F33"/>
    <mergeCell ref="B34:F34"/>
    <mergeCell ref="B30:F30"/>
    <mergeCell ref="B10:B11"/>
    <mergeCell ref="B27:F27"/>
    <mergeCell ref="B28:F28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2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30"/>
  <sheetViews>
    <sheetView workbookViewId="0">
      <selection activeCell="D26" sqref="D26"/>
    </sheetView>
  </sheetViews>
  <sheetFormatPr defaultColWidth="9.140625" defaultRowHeight="12.75" x14ac:dyDescent="0.2"/>
  <cols>
    <col min="1" max="1" width="56.28515625" style="2" customWidth="1"/>
    <col min="2" max="2" width="19.28515625" style="8" customWidth="1"/>
    <col min="3" max="3" width="8" style="8" customWidth="1"/>
    <col min="4" max="4" width="10.85546875" style="12" customWidth="1"/>
    <col min="5" max="5" width="9.140625" style="15"/>
    <col min="6" max="8" width="9.140625" style="2"/>
    <col min="9" max="9" width="5" style="2" customWidth="1"/>
    <col min="10" max="16384" width="9.140625" style="2"/>
  </cols>
  <sheetData>
    <row r="3" spans="1:9" ht="13.5" thickBot="1" x14ac:dyDescent="0.25"/>
    <row r="4" spans="1:9" ht="16.149999999999999" customHeight="1" thickBot="1" x14ac:dyDescent="0.3">
      <c r="A4" s="71" t="s">
        <v>22</v>
      </c>
      <c r="B4" s="90" t="s">
        <v>29</v>
      </c>
      <c r="C4" s="91"/>
      <c r="D4" s="91"/>
      <c r="E4" s="92"/>
    </row>
    <row r="5" spans="1:9" ht="16.5" thickBot="1" x14ac:dyDescent="0.3">
      <c r="A5" s="3"/>
      <c r="B5" s="6"/>
      <c r="D5" s="13"/>
    </row>
    <row r="6" spans="1:9" ht="45" customHeight="1" x14ac:dyDescent="0.2">
      <c r="A6" s="82" t="s">
        <v>1</v>
      </c>
      <c r="B6" s="18" t="s">
        <v>20</v>
      </c>
      <c r="C6" s="18" t="s">
        <v>13</v>
      </c>
      <c r="D6" s="18" t="s">
        <v>21</v>
      </c>
      <c r="E6" s="14" t="s">
        <v>19</v>
      </c>
    </row>
    <row r="7" spans="1:9" ht="15.75" thickBot="1" x14ac:dyDescent="0.25">
      <c r="A7" s="103"/>
      <c r="B7" s="26" t="s">
        <v>0</v>
      </c>
      <c r="C7" s="26" t="s">
        <v>14</v>
      </c>
      <c r="D7" s="27" t="s">
        <v>0</v>
      </c>
      <c r="E7" s="28" t="s">
        <v>0</v>
      </c>
    </row>
    <row r="8" spans="1:9" s="1" customFormat="1" ht="19.5" thickBot="1" x14ac:dyDescent="0.3">
      <c r="A8" s="73">
        <v>2017</v>
      </c>
      <c r="B8" s="104"/>
      <c r="C8" s="104"/>
      <c r="D8" s="104"/>
      <c r="E8" s="75"/>
    </row>
    <row r="9" spans="1:9" s="1" customFormat="1" ht="15.75" thickBot="1" x14ac:dyDescent="0.3">
      <c r="A9" s="97" t="s">
        <v>10</v>
      </c>
      <c r="B9" s="98"/>
      <c r="C9" s="98"/>
      <c r="D9" s="98"/>
      <c r="E9" s="99"/>
    </row>
    <row r="10" spans="1:9" x14ac:dyDescent="0.2">
      <c r="A10" s="38" t="s">
        <v>30</v>
      </c>
      <c r="B10" s="30">
        <f>1099000+3000</f>
        <v>1102000</v>
      </c>
      <c r="C10" s="30">
        <v>3</v>
      </c>
      <c r="D10" s="31">
        <f>1249000+3000</f>
        <v>1252000</v>
      </c>
      <c r="E10" s="39">
        <f>D10-B10</f>
        <v>150000</v>
      </c>
      <c r="I10" s="25">
        <v>105000</v>
      </c>
    </row>
    <row r="11" spans="1:9" x14ac:dyDescent="0.2">
      <c r="A11" s="40" t="s">
        <v>31</v>
      </c>
      <c r="B11" s="22">
        <f>889000+3000</f>
        <v>892000</v>
      </c>
      <c r="C11" s="22">
        <v>5</v>
      </c>
      <c r="D11" s="9">
        <f>989000+3000</f>
        <v>992000</v>
      </c>
      <c r="E11" s="41">
        <f t="shared" ref="E11:E14" si="0">D11-B11</f>
        <v>100000</v>
      </c>
    </row>
    <row r="12" spans="1:9" x14ac:dyDescent="0.2">
      <c r="A12" s="40" t="s">
        <v>32</v>
      </c>
      <c r="B12" s="22">
        <f>599000+3000</f>
        <v>602000</v>
      </c>
      <c r="C12" s="22">
        <v>10</v>
      </c>
      <c r="D12" s="9">
        <f>649000+3000</f>
        <v>652000</v>
      </c>
      <c r="E12" s="41">
        <f t="shared" si="0"/>
        <v>50000</v>
      </c>
    </row>
    <row r="13" spans="1:9" x14ac:dyDescent="0.2">
      <c r="A13" s="40" t="s">
        <v>33</v>
      </c>
      <c r="B13" s="22">
        <f>899000+3000</f>
        <v>902000</v>
      </c>
      <c r="C13" s="22">
        <v>10</v>
      </c>
      <c r="D13" s="9">
        <f>999000+3000</f>
        <v>1002000</v>
      </c>
      <c r="E13" s="41">
        <f t="shared" si="0"/>
        <v>100000</v>
      </c>
    </row>
    <row r="14" spans="1:9" ht="13.5" thickBot="1" x14ac:dyDescent="0.25">
      <c r="A14" s="42" t="s">
        <v>34</v>
      </c>
      <c r="B14" s="33">
        <f>1049000+3000</f>
        <v>1052000</v>
      </c>
      <c r="C14" s="33">
        <v>10</v>
      </c>
      <c r="D14" s="34">
        <f>1099000+3000</f>
        <v>1102000</v>
      </c>
      <c r="E14" s="43">
        <f t="shared" si="0"/>
        <v>50000</v>
      </c>
    </row>
    <row r="15" spans="1:9" ht="13.5" thickBot="1" x14ac:dyDescent="0.25">
      <c r="A15" s="97" t="s">
        <v>38</v>
      </c>
      <c r="B15" s="98"/>
      <c r="C15" s="98"/>
      <c r="D15" s="98"/>
      <c r="E15" s="99"/>
    </row>
    <row r="16" spans="1:9" ht="13.5" thickBot="1" x14ac:dyDescent="0.25">
      <c r="A16" s="44" t="s">
        <v>39</v>
      </c>
      <c r="B16" s="36">
        <f>999000+3000</f>
        <v>1002000</v>
      </c>
      <c r="C16" s="36">
        <v>2</v>
      </c>
      <c r="D16" s="37">
        <f>1099000+3000</f>
        <v>1102000</v>
      </c>
      <c r="E16" s="45">
        <f t="shared" ref="E16" si="1">D16-B16</f>
        <v>100000</v>
      </c>
    </row>
    <row r="17" spans="1:5" ht="13.5" thickBot="1" x14ac:dyDescent="0.25">
      <c r="A17" s="97" t="s">
        <v>11</v>
      </c>
      <c r="B17" s="98"/>
      <c r="C17" s="98"/>
      <c r="D17" s="98"/>
      <c r="E17" s="99"/>
    </row>
    <row r="18" spans="1:5" x14ac:dyDescent="0.2">
      <c r="A18" s="38" t="s">
        <v>42</v>
      </c>
      <c r="B18" s="30">
        <f>1349000+3000</f>
        <v>1352000</v>
      </c>
      <c r="C18" s="30">
        <v>5</v>
      </c>
      <c r="D18" s="31">
        <f>1449000+3000</f>
        <v>1452000</v>
      </c>
      <c r="E18" s="39">
        <f>D18-B18</f>
        <v>100000</v>
      </c>
    </row>
    <row r="19" spans="1:5" ht="13.5" thickBot="1" x14ac:dyDescent="0.25">
      <c r="A19" s="42" t="s">
        <v>43</v>
      </c>
      <c r="B19" s="33">
        <f>1899000+3000</f>
        <v>1902000</v>
      </c>
      <c r="C19" s="33">
        <v>5</v>
      </c>
      <c r="D19" s="34">
        <f>2049000+3000</f>
        <v>2052000</v>
      </c>
      <c r="E19" s="43">
        <f t="shared" ref="E19" si="2">D19-B19</f>
        <v>150000</v>
      </c>
    </row>
    <row r="20" spans="1:5" ht="13.5" thickBot="1" x14ac:dyDescent="0.25">
      <c r="A20" s="97" t="s">
        <v>12</v>
      </c>
      <c r="B20" s="98"/>
      <c r="C20" s="98"/>
      <c r="D20" s="98"/>
      <c r="E20" s="99"/>
    </row>
    <row r="21" spans="1:5" s="1" customFormat="1" ht="15" x14ac:dyDescent="0.25">
      <c r="A21" s="46" t="s">
        <v>35</v>
      </c>
      <c r="B21" s="30">
        <f>1499000+3000</f>
        <v>1502000</v>
      </c>
      <c r="C21" s="30">
        <v>2</v>
      </c>
      <c r="D21" s="31">
        <f>1599000+3000</f>
        <v>1602000</v>
      </c>
      <c r="E21" s="39">
        <f>D21-B21</f>
        <v>100000</v>
      </c>
    </row>
    <row r="22" spans="1:5" s="1" customFormat="1" ht="15.75" thickBot="1" x14ac:dyDescent="0.3">
      <c r="A22" s="47" t="s">
        <v>36</v>
      </c>
      <c r="B22" s="33">
        <f>1799000+3000</f>
        <v>1802000</v>
      </c>
      <c r="C22" s="33">
        <v>3</v>
      </c>
      <c r="D22" s="34">
        <f>1989000+3000</f>
        <v>1992000</v>
      </c>
      <c r="E22" s="43">
        <f t="shared" ref="E22" si="3">D22-B22</f>
        <v>190000</v>
      </c>
    </row>
    <row r="23" spans="1:5" s="1" customFormat="1" ht="15.75" thickBot="1" x14ac:dyDescent="0.3">
      <c r="A23" s="100" t="s">
        <v>37</v>
      </c>
      <c r="B23" s="101"/>
      <c r="C23" s="101"/>
      <c r="D23" s="101"/>
      <c r="E23" s="102"/>
    </row>
    <row r="24" spans="1:5" s="1" customFormat="1" ht="15" x14ac:dyDescent="0.25">
      <c r="A24" s="46" t="s">
        <v>40</v>
      </c>
      <c r="B24" s="30">
        <f>1549000+3000</f>
        <v>1552000</v>
      </c>
      <c r="C24" s="30">
        <v>1</v>
      </c>
      <c r="D24" s="31">
        <f>1649000+3000</f>
        <v>1652000</v>
      </c>
      <c r="E24" s="39">
        <f>D24-B24</f>
        <v>100000</v>
      </c>
    </row>
    <row r="25" spans="1:5" s="1" customFormat="1" ht="15.75" thickBot="1" x14ac:dyDescent="0.3">
      <c r="A25" s="48" t="s">
        <v>41</v>
      </c>
      <c r="B25" s="50">
        <f>1449000+3000</f>
        <v>1452000</v>
      </c>
      <c r="C25" s="50">
        <v>1</v>
      </c>
      <c r="D25" s="51">
        <f>1549000+3000</f>
        <v>1552000</v>
      </c>
      <c r="E25" s="52">
        <f t="shared" ref="E25" si="4">D25-B25</f>
        <v>100000</v>
      </c>
    </row>
    <row r="26" spans="1:5" x14ac:dyDescent="0.2">
      <c r="A26" s="10"/>
      <c r="B26" s="23"/>
      <c r="D26" s="11"/>
    </row>
    <row r="27" spans="1:5" x14ac:dyDescent="0.2">
      <c r="A27" s="72"/>
      <c r="B27" s="19"/>
      <c r="D27" s="8"/>
    </row>
    <row r="28" spans="1:5" x14ac:dyDescent="0.2">
      <c r="A28" s="5"/>
    </row>
    <row r="29" spans="1:5" x14ac:dyDescent="0.2">
      <c r="A29" s="4"/>
    </row>
    <row r="30" spans="1:5" x14ac:dyDescent="0.2">
      <c r="A30" s="4"/>
    </row>
  </sheetData>
  <mergeCells count="8">
    <mergeCell ref="B4:E4"/>
    <mergeCell ref="A6:A7"/>
    <mergeCell ref="A8:E8"/>
    <mergeCell ref="A15:E15"/>
    <mergeCell ref="A17:E17"/>
    <mergeCell ref="A20:E20"/>
    <mergeCell ref="A23:E23"/>
    <mergeCell ref="A9:E9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8193" r:id="rId3">
          <objectPr defaultSize="0" autoPict="0" r:id="rId4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Word.Picture.8" shapeId="819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SNOW </vt:lpstr>
      <vt:lpstr>Прайс ORV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2018-01-14T19:52:45Z</dcterms:modified>
</cp:coreProperties>
</file>