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нтон\Desktop\все сайты\De Dietrich\"/>
    </mc:Choice>
  </mc:AlternateContent>
  <workbookProtection workbookPassword="DB0F" lockStructure="1"/>
  <bookViews>
    <workbookView xWindow="120" yWindow="120" windowWidth="11910" windowHeight="5625" tabRatio="703"/>
  </bookViews>
  <sheets>
    <sheet name="Данные и  результаты" sheetId="1" r:id="rId1"/>
    <sheet name="Расчеты и текст" sheetId="3" state="hidden" r:id="rId2"/>
    <sheet name="Котлы" sheetId="4" state="hidden" r:id="rId3"/>
    <sheet name="Все" sheetId="5" state="hidden" r:id="rId4"/>
    <sheet name="артикулы котл+пан." sheetId="277" state="hidden" r:id="rId5"/>
  </sheets>
  <externalReferences>
    <externalReference r:id="rId6"/>
  </externalReferences>
  <definedNames>
    <definedName name="_xlnm._FilterDatabase" localSheetId="1" hidden="1">'Расчеты и текст'!$Q$90:$S$171</definedName>
    <definedName name="raccordements">[1]calculs2!#REF!</definedName>
    <definedName name="_xlnm.Print_Area" localSheetId="0">'Данные и  результаты'!$B$1:$H$86</definedName>
    <definedName name="рол">[1]calculs2!#REF!</definedName>
  </definedNames>
  <calcPr calcId="162913"/>
</workbook>
</file>

<file path=xl/calcChain.xml><?xml version="1.0" encoding="utf-8"?>
<calcChain xmlns="http://schemas.openxmlformats.org/spreadsheetml/2006/main">
  <c r="B18" i="3" l="1"/>
  <c r="B17" i="3"/>
  <c r="B200" i="3"/>
  <c r="B16" i="3"/>
  <c r="B15" i="3"/>
  <c r="C39" i="4" l="1"/>
  <c r="C38" i="4"/>
  <c r="C36" i="4"/>
  <c r="C31" i="4"/>
  <c r="C23" i="4"/>
  <c r="C9" i="4"/>
  <c r="C18" i="4"/>
  <c r="K39" i="4"/>
  <c r="J39" i="4"/>
  <c r="K38" i="4"/>
  <c r="J38" i="4"/>
  <c r="K36" i="4"/>
  <c r="J36" i="4"/>
  <c r="K31" i="4"/>
  <c r="J31" i="4"/>
  <c r="K23" i="4"/>
  <c r="J23" i="4"/>
  <c r="K18" i="4"/>
  <c r="J18" i="4"/>
  <c r="B12" i="3"/>
  <c r="B19" i="3" l="1"/>
  <c r="B14" i="3"/>
  <c r="B13" i="3"/>
  <c r="B10" i="3"/>
  <c r="C189" i="3" l="1"/>
  <c r="D189" i="3"/>
  <c r="E189" i="3"/>
  <c r="B189" i="3"/>
  <c r="I189" i="3" s="1"/>
  <c r="B182" i="3"/>
  <c r="I182" i="3" s="1"/>
  <c r="A182" i="3" s="1"/>
  <c r="D1778" i="5"/>
  <c r="B96" i="3"/>
  <c r="I96" i="3" s="1"/>
  <c r="I15" i="3"/>
  <c r="G57" i="1" s="1"/>
  <c r="I4" i="3"/>
  <c r="G44" i="1" s="1"/>
  <c r="I146" i="3"/>
  <c r="B101" i="3"/>
  <c r="I101" i="3" s="1"/>
  <c r="D50" i="1"/>
  <c r="I200" i="3"/>
  <c r="G84" i="1"/>
  <c r="R162" i="3"/>
  <c r="E70" i="1" s="1"/>
  <c r="T86" i="3"/>
  <c r="H36" i="1" s="1"/>
  <c r="Q197" i="3"/>
  <c r="W183" i="3"/>
  <c r="H80" i="1" s="1"/>
  <c r="W151" i="3"/>
  <c r="H67" i="1" s="1"/>
  <c r="W152" i="3"/>
  <c r="H68" i="1" s="1"/>
  <c r="W153" i="3"/>
  <c r="H69" i="1" s="1"/>
  <c r="W108" i="3"/>
  <c r="H47" i="1" s="1"/>
  <c r="T191" i="3"/>
  <c r="H82" i="1" s="1"/>
  <c r="T181" i="3"/>
  <c r="H78" i="1" s="1"/>
  <c r="T163" i="3"/>
  <c r="H71" i="1" s="1"/>
  <c r="T142" i="3"/>
  <c r="H58" i="1" s="1"/>
  <c r="T115" i="3"/>
  <c r="H50" i="1" s="1"/>
  <c r="T106" i="3"/>
  <c r="H45" i="1" s="1"/>
  <c r="T90" i="3"/>
  <c r="H40" i="1" s="1"/>
  <c r="E192" i="3"/>
  <c r="E193" i="3"/>
  <c r="E182" i="3"/>
  <c r="E185" i="3"/>
  <c r="E172" i="3"/>
  <c r="E173" i="3"/>
  <c r="E174" i="3"/>
  <c r="E157" i="3"/>
  <c r="E158" i="3"/>
  <c r="E159" i="3"/>
  <c r="E160" i="3"/>
  <c r="E130" i="3"/>
  <c r="E131" i="3"/>
  <c r="E132" i="3"/>
  <c r="E133" i="3"/>
  <c r="E134" i="3"/>
  <c r="E135" i="3"/>
  <c r="E136" i="3"/>
  <c r="E137" i="3"/>
  <c r="E91" i="3"/>
  <c r="E96" i="3"/>
  <c r="E97" i="3"/>
  <c r="E99" i="3"/>
  <c r="E100" i="3"/>
  <c r="H6" i="1"/>
  <c r="C1678" i="5"/>
  <c r="C185" i="3"/>
  <c r="D185" i="3"/>
  <c r="B185" i="3"/>
  <c r="I185" i="3" s="1"/>
  <c r="I184" i="3"/>
  <c r="C182" i="3"/>
  <c r="D182" i="3"/>
  <c r="D861" i="5"/>
  <c r="D1537" i="5"/>
  <c r="C91" i="3"/>
  <c r="D91" i="3"/>
  <c r="B91" i="3"/>
  <c r="I91" i="3" s="1"/>
  <c r="A91" i="3" s="1"/>
  <c r="C192" i="3"/>
  <c r="D192" i="3"/>
  <c r="B192" i="3"/>
  <c r="I192" i="3" s="1"/>
  <c r="A192" i="3" s="1"/>
  <c r="C157" i="3"/>
  <c r="D157" i="3"/>
  <c r="C158" i="3"/>
  <c r="D158" i="3"/>
  <c r="B158" i="3"/>
  <c r="I158" i="3" s="1"/>
  <c r="B157" i="3"/>
  <c r="I157" i="3" s="1"/>
  <c r="C160" i="3"/>
  <c r="D160" i="3"/>
  <c r="B160" i="3"/>
  <c r="I160" i="3" s="1"/>
  <c r="C159" i="3"/>
  <c r="D159" i="3"/>
  <c r="B159" i="3"/>
  <c r="I159" i="3" s="1"/>
  <c r="C193" i="3"/>
  <c r="D193" i="3"/>
  <c r="B193" i="3"/>
  <c r="I193" i="3" s="1"/>
  <c r="C134" i="3"/>
  <c r="D134" i="3"/>
  <c r="C135" i="3"/>
  <c r="D135" i="3"/>
  <c r="C136" i="3"/>
  <c r="D136" i="3"/>
  <c r="C137" i="3"/>
  <c r="D137" i="3"/>
  <c r="B135" i="3"/>
  <c r="I135" i="3" s="1"/>
  <c r="B136" i="3"/>
  <c r="I136" i="3" s="1"/>
  <c r="B137" i="3"/>
  <c r="I137" i="3" s="1"/>
  <c r="B134" i="3"/>
  <c r="I134" i="3" s="1"/>
  <c r="B130" i="3"/>
  <c r="I130" i="3" s="1"/>
  <c r="B40" i="3"/>
  <c r="B39" i="3"/>
  <c r="B29" i="3"/>
  <c r="C132" i="3"/>
  <c r="D132" i="3"/>
  <c r="B132" i="3"/>
  <c r="I132" i="3" s="1"/>
  <c r="C130" i="3"/>
  <c r="D130" i="3"/>
  <c r="I195" i="3"/>
  <c r="I196" i="3"/>
  <c r="R191" i="3"/>
  <c r="E82" i="1" s="1"/>
  <c r="S191" i="3"/>
  <c r="F82" i="1" s="1"/>
  <c r="Q191" i="3"/>
  <c r="D82" i="1" s="1"/>
  <c r="Q190" i="3"/>
  <c r="D81" i="1" s="1"/>
  <c r="B100" i="3"/>
  <c r="I100" i="3" s="1"/>
  <c r="C172" i="3"/>
  <c r="D172" i="3"/>
  <c r="C173" i="3"/>
  <c r="D173" i="3"/>
  <c r="C174" i="3"/>
  <c r="D174" i="3"/>
  <c r="B174" i="3"/>
  <c r="I174" i="3" s="1"/>
  <c r="C97" i="3"/>
  <c r="D97" i="3"/>
  <c r="B97" i="3"/>
  <c r="I97" i="3" s="1"/>
  <c r="C99" i="3"/>
  <c r="D99" i="3"/>
  <c r="B99" i="3"/>
  <c r="I99" i="3" s="1"/>
  <c r="C100" i="3"/>
  <c r="D100" i="3"/>
  <c r="B45" i="3"/>
  <c r="B173" i="3"/>
  <c r="I173" i="3" s="1"/>
  <c r="B172" i="3"/>
  <c r="I172" i="3" s="1"/>
  <c r="B46" i="3"/>
  <c r="C133" i="3"/>
  <c r="D133" i="3"/>
  <c r="C131" i="3"/>
  <c r="D131" i="3"/>
  <c r="B133" i="3"/>
  <c r="I133" i="3" s="1"/>
  <c r="B131" i="3"/>
  <c r="I131" i="3" s="1"/>
  <c r="C96" i="3"/>
  <c r="D96" i="3"/>
  <c r="B35" i="3"/>
  <c r="B34" i="3"/>
  <c r="F24" i="3"/>
  <c r="D16" i="1"/>
  <c r="I10" i="3"/>
  <c r="G67" i="1" s="1"/>
  <c r="I9" i="3"/>
  <c r="G64" i="1" s="1"/>
  <c r="I8" i="3"/>
  <c r="G65" i="1" s="1"/>
  <c r="I7" i="3"/>
  <c r="G62" i="1" s="1"/>
  <c r="I6" i="3"/>
  <c r="G63" i="1" s="1"/>
  <c r="I5" i="3"/>
  <c r="G60" i="1" s="1"/>
  <c r="I11" i="3"/>
  <c r="I12" i="3"/>
  <c r="I13" i="3"/>
  <c r="I14" i="3"/>
  <c r="G70" i="1" s="1"/>
  <c r="F36" i="1"/>
  <c r="B49" i="3"/>
  <c r="Q105" i="3"/>
  <c r="D44" i="1" s="1"/>
  <c r="D28" i="1"/>
  <c r="V185" i="3"/>
  <c r="U185" i="3"/>
  <c r="D70" i="1"/>
  <c r="V184" i="3"/>
  <c r="U184" i="3"/>
  <c r="R181" i="3"/>
  <c r="E78" i="1" s="1"/>
  <c r="S181" i="3"/>
  <c r="F78" i="1" s="1"/>
  <c r="Q181" i="3"/>
  <c r="D78" i="1" s="1"/>
  <c r="Q180" i="3"/>
  <c r="D77" i="1" s="1"/>
  <c r="F25" i="3"/>
  <c r="D22" i="1"/>
  <c r="D26" i="1"/>
  <c r="D20" i="1"/>
  <c r="B80" i="3" s="1"/>
  <c r="D14" i="1"/>
  <c r="D18" i="1"/>
  <c r="D40" i="1"/>
  <c r="E40" i="1"/>
  <c r="F40" i="1"/>
  <c r="D45" i="1"/>
  <c r="E45" i="1"/>
  <c r="F45" i="1"/>
  <c r="D48" i="1"/>
  <c r="D49" i="1"/>
  <c r="E50" i="1"/>
  <c r="F50" i="1"/>
  <c r="D57" i="1"/>
  <c r="D58" i="1"/>
  <c r="E58" i="1"/>
  <c r="F58" i="1"/>
  <c r="D71" i="1"/>
  <c r="E71" i="1"/>
  <c r="F71" i="1"/>
  <c r="D39" i="1"/>
  <c r="E36" i="1"/>
  <c r="D36" i="1"/>
  <c r="D35" i="1"/>
  <c r="D30" i="1"/>
  <c r="M10" i="4"/>
  <c r="M11" i="4"/>
  <c r="M12" i="4"/>
  <c r="M18" i="4"/>
  <c r="M19" i="4"/>
  <c r="M20" i="4"/>
  <c r="M23" i="4"/>
  <c r="M26" i="4"/>
  <c r="M27" i="4"/>
  <c r="M28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9" i="4"/>
  <c r="L35" i="4"/>
  <c r="L57" i="4"/>
  <c r="M62" i="4"/>
  <c r="M61" i="4"/>
  <c r="M60" i="4"/>
  <c r="M57" i="4"/>
  <c r="M52" i="4"/>
  <c r="M53" i="4"/>
  <c r="M54" i="4"/>
  <c r="L54" i="4"/>
  <c r="L53" i="4"/>
  <c r="L52" i="4"/>
  <c r="L62" i="4"/>
  <c r="L61" i="4"/>
  <c r="L60" i="4"/>
  <c r="L40" i="4"/>
  <c r="L41" i="4"/>
  <c r="L42" i="4"/>
  <c r="L43" i="4"/>
  <c r="L44" i="4"/>
  <c r="L45" i="4"/>
  <c r="L46" i="4"/>
  <c r="L47" i="4"/>
  <c r="L48" i="4"/>
  <c r="L49" i="4"/>
  <c r="L10" i="4"/>
  <c r="L11" i="4"/>
  <c r="L12" i="4"/>
  <c r="L18" i="4"/>
  <c r="L19" i="4"/>
  <c r="L20" i="4"/>
  <c r="L23" i="4"/>
  <c r="L26" i="4"/>
  <c r="L27" i="4"/>
  <c r="L28" i="4"/>
  <c r="L31" i="4"/>
  <c r="L32" i="4"/>
  <c r="L33" i="4"/>
  <c r="L34" i="4"/>
  <c r="L36" i="4"/>
  <c r="L37" i="4"/>
  <c r="L38" i="4"/>
  <c r="L39" i="4"/>
  <c r="L9" i="4"/>
  <c r="I122" i="277"/>
  <c r="I121" i="277"/>
  <c r="I120" i="277"/>
  <c r="I119" i="277"/>
  <c r="A119" i="277" s="1"/>
  <c r="I118" i="277"/>
  <c r="I117" i="277"/>
  <c r="A117" i="277" s="1"/>
  <c r="I116" i="277"/>
  <c r="I115" i="277"/>
  <c r="I114" i="277"/>
  <c r="I113" i="277"/>
  <c r="A113" i="277" s="1"/>
  <c r="I112" i="277"/>
  <c r="I111" i="277"/>
  <c r="A111" i="277" s="1"/>
  <c r="I110" i="277"/>
  <c r="I109" i="277"/>
  <c r="I108" i="277"/>
  <c r="I107" i="277"/>
  <c r="I106" i="277"/>
  <c r="A106" i="277" s="1"/>
  <c r="I105" i="277"/>
  <c r="I104" i="277"/>
  <c r="I103" i="277"/>
  <c r="I102" i="277"/>
  <c r="I101" i="277"/>
  <c r="I100" i="277"/>
  <c r="I98" i="277"/>
  <c r="A98" i="277" s="1"/>
  <c r="I97" i="277"/>
  <c r="I95" i="277"/>
  <c r="I93" i="277"/>
  <c r="A93" i="277" s="1"/>
  <c r="I92" i="277"/>
  <c r="I90" i="277"/>
  <c r="I88" i="277"/>
  <c r="A88" i="277" s="1"/>
  <c r="I86" i="277"/>
  <c r="I85" i="277"/>
  <c r="I83" i="277"/>
  <c r="A83" i="277" s="1"/>
  <c r="I81" i="277"/>
  <c r="A81" i="277" s="1"/>
  <c r="B4" i="4"/>
  <c r="D24" i="1"/>
  <c r="U108" i="3"/>
  <c r="E47" i="1" s="1"/>
  <c r="V108" i="3"/>
  <c r="F47" i="1" s="1"/>
  <c r="U153" i="3"/>
  <c r="E69" i="1" s="1"/>
  <c r="V151" i="3"/>
  <c r="F67" i="1" s="1"/>
  <c r="V152" i="3"/>
  <c r="F68" i="1" s="1"/>
  <c r="U151" i="3"/>
  <c r="E67" i="1" s="1"/>
  <c r="U152" i="3"/>
  <c r="E68" i="1" s="1"/>
  <c r="V153" i="3"/>
  <c r="F69" i="1" s="1"/>
  <c r="U183" i="3"/>
  <c r="E80" i="1" s="1"/>
  <c r="V183" i="3"/>
  <c r="F80" i="1" s="1"/>
  <c r="W119" i="3"/>
  <c r="H54" i="1" s="1"/>
  <c r="V119" i="3"/>
  <c r="F54" i="1" s="1"/>
  <c r="U119" i="3"/>
  <c r="E54" i="1" s="1"/>
  <c r="W121" i="3"/>
  <c r="H56" i="1" s="1"/>
  <c r="U121" i="3"/>
  <c r="E56" i="1" s="1"/>
  <c r="V121" i="3"/>
  <c r="F56" i="1" s="1"/>
  <c r="H12" i="4" l="1"/>
  <c r="H16" i="4"/>
  <c r="H20" i="4"/>
  <c r="H24" i="4"/>
  <c r="H28" i="4"/>
  <c r="H32" i="4"/>
  <c r="H36" i="4"/>
  <c r="H40" i="4"/>
  <c r="H44" i="4"/>
  <c r="H48" i="4"/>
  <c r="H52" i="4"/>
  <c r="H56" i="4"/>
  <c r="H60" i="4"/>
  <c r="H11" i="4"/>
  <c r="H15" i="4"/>
  <c r="H19" i="4"/>
  <c r="H23" i="4"/>
  <c r="H27" i="4"/>
  <c r="H31" i="4"/>
  <c r="H35" i="4"/>
  <c r="H39" i="4"/>
  <c r="H43" i="4"/>
  <c r="H47" i="4"/>
  <c r="H51" i="4"/>
  <c r="H55" i="4"/>
  <c r="H59" i="4"/>
  <c r="H8" i="4"/>
  <c r="A8" i="4" s="1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11" i="3"/>
  <c r="G77" i="1" s="1"/>
  <c r="A100" i="277"/>
  <c r="A101" i="277" s="1"/>
  <c r="A102" i="277" s="1"/>
  <c r="A103" i="277" s="1"/>
  <c r="A104" i="277" s="1"/>
  <c r="A105" i="277" s="1"/>
  <c r="A112" i="277"/>
  <c r="A120" i="277"/>
  <c r="A121" i="277" s="1"/>
  <c r="A122" i="277" s="1"/>
  <c r="A85" i="277"/>
  <c r="A86" i="277" s="1"/>
  <c r="A107" i="277"/>
  <c r="A108" i="277" s="1"/>
  <c r="A109" i="277" s="1"/>
  <c r="A110" i="277" s="1"/>
  <c r="A95" i="277"/>
  <c r="A97" i="277" s="1"/>
  <c r="B198" i="3"/>
  <c r="I198" i="3" s="1"/>
  <c r="A198" i="3" s="1"/>
  <c r="A90" i="277"/>
  <c r="A92" i="277" s="1"/>
  <c r="A114" i="277"/>
  <c r="A115" i="277" s="1"/>
  <c r="A116" i="277" s="1"/>
  <c r="A118" i="277"/>
  <c r="A193" i="3"/>
  <c r="A9" i="4" l="1"/>
  <c r="A10" i="4" s="1"/>
  <c r="A11" i="4" l="1"/>
  <c r="A12" i="4" l="1"/>
  <c r="A13" i="4" l="1"/>
  <c r="A14" i="4" l="1"/>
  <c r="A15" i="4" l="1"/>
  <c r="A16" i="4" l="1"/>
  <c r="A17" i="4" l="1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V57" i="4" s="1"/>
  <c r="AG57" i="4" s="1"/>
  <c r="S46" i="4" l="1"/>
  <c r="AD46" i="4" s="1"/>
  <c r="X55" i="4"/>
  <c r="X29" i="4"/>
  <c r="U24" i="4"/>
  <c r="AF24" i="4" s="1"/>
  <c r="V34" i="4"/>
  <c r="AG34" i="4" s="1"/>
  <c r="V26" i="4"/>
  <c r="AG26" i="4" s="1"/>
  <c r="X53" i="4"/>
  <c r="R24" i="4"/>
  <c r="AC24" i="4" s="1"/>
  <c r="V55" i="4"/>
  <c r="AG55" i="4" s="1"/>
  <c r="T55" i="4"/>
  <c r="AE55" i="4" s="1"/>
  <c r="V58" i="4"/>
  <c r="AG58" i="4" s="1"/>
  <c r="W51" i="4"/>
  <c r="V39" i="4"/>
  <c r="AG39" i="4" s="1"/>
  <c r="U41" i="4"/>
  <c r="AF41" i="4" s="1"/>
  <c r="R32" i="4"/>
  <c r="AC32" i="4" s="1"/>
  <c r="S21" i="4"/>
  <c r="AD21" i="4" s="1"/>
  <c r="Z53" i="4"/>
  <c r="W54" i="4"/>
  <c r="U56" i="4"/>
  <c r="AF56" i="4" s="1"/>
  <c r="T17" i="4"/>
  <c r="AE17" i="4" s="1"/>
  <c r="S23" i="4"/>
  <c r="AD23" i="4" s="1"/>
  <c r="Q59" i="4"/>
  <c r="AB59" i="4" s="1"/>
  <c r="U61" i="4"/>
  <c r="AF61" i="4" s="1"/>
  <c r="AA60" i="4"/>
  <c r="AI60" i="4" s="1"/>
  <c r="S39" i="4"/>
  <c r="AD39" i="4" s="1"/>
  <c r="U21" i="4"/>
  <c r="AF21" i="4" s="1"/>
  <c r="Q26" i="4"/>
  <c r="AB26" i="4" s="1"/>
  <c r="T44" i="4"/>
  <c r="AE44" i="4" s="1"/>
  <c r="Q37" i="4"/>
  <c r="AB37" i="4" s="1"/>
  <c r="W37" i="4"/>
  <c r="Q50" i="4"/>
  <c r="AB50" i="4" s="1"/>
  <c r="Q54" i="4"/>
  <c r="AB54" i="4" s="1"/>
  <c r="T30" i="4"/>
  <c r="AE30" i="4" s="1"/>
  <c r="T62" i="4"/>
  <c r="AE62" i="4" s="1"/>
  <c r="X43" i="4"/>
  <c r="X23" i="4"/>
  <c r="Q49" i="4"/>
  <c r="AB49" i="4" s="1"/>
  <c r="R22" i="4"/>
  <c r="AC22" i="4" s="1"/>
  <c r="Z58" i="4"/>
  <c r="T46" i="4"/>
  <c r="AE46" i="4" s="1"/>
  <c r="Y56" i="4"/>
  <c r="W29" i="4"/>
  <c r="S58" i="4"/>
  <c r="AD58" i="4" s="1"/>
  <c r="Z33" i="4"/>
  <c r="V21" i="4"/>
  <c r="AG21" i="4" s="1"/>
  <c r="T42" i="4"/>
  <c r="AE42" i="4" s="1"/>
  <c r="U55" i="4"/>
  <c r="AF55" i="4" s="1"/>
  <c r="V33" i="4"/>
  <c r="AG33" i="4" s="1"/>
  <c r="W24" i="4"/>
  <c r="Y44" i="4"/>
  <c r="R25" i="4"/>
  <c r="AC25" i="4" s="1"/>
  <c r="R59" i="4"/>
  <c r="AC59" i="4" s="1"/>
  <c r="X22" i="4"/>
  <c r="Q21" i="4"/>
  <c r="AB21" i="4" s="1"/>
  <c r="Y30" i="4"/>
  <c r="T34" i="4"/>
  <c r="AE34" i="4" s="1"/>
  <c r="S52" i="4"/>
  <c r="AD52" i="4" s="1"/>
  <c r="Z40" i="4"/>
  <c r="Q43" i="4"/>
  <c r="AB43" i="4" s="1"/>
  <c r="U62" i="4"/>
  <c r="AF62" i="4" s="1"/>
  <c r="Y50" i="4"/>
  <c r="X14" i="4"/>
  <c r="U27" i="4"/>
  <c r="AF27" i="4" s="1"/>
  <c r="W43" i="4"/>
  <c r="U12" i="4"/>
  <c r="AF12" i="4" s="1"/>
  <c r="X52" i="4"/>
  <c r="X57" i="4"/>
  <c r="X32" i="4"/>
  <c r="W9" i="4"/>
  <c r="W40" i="4"/>
  <c r="X38" i="4"/>
  <c r="U38" i="4"/>
  <c r="AF38" i="4" s="1"/>
  <c r="Q52" i="4"/>
  <c r="AB52" i="4" s="1"/>
  <c r="AA45" i="4"/>
  <c r="AI45" i="4" s="1"/>
  <c r="R56" i="4"/>
  <c r="AC56" i="4" s="1"/>
  <c r="S38" i="4"/>
  <c r="AD38" i="4" s="1"/>
  <c r="U32" i="4"/>
  <c r="AF32" i="4" s="1"/>
  <c r="U57" i="4"/>
  <c r="AF57" i="4" s="1"/>
  <c r="Q57" i="4"/>
  <c r="AB57" i="4" s="1"/>
  <c r="U33" i="4"/>
  <c r="AF33" i="4" s="1"/>
  <c r="Y52" i="4"/>
  <c r="AA10" i="4"/>
  <c r="AI10" i="4" s="1"/>
  <c r="Q40" i="4"/>
  <c r="AB40" i="4" s="1"/>
  <c r="R19" i="4"/>
  <c r="AC19" i="4" s="1"/>
  <c r="T21" i="4"/>
  <c r="AE21" i="4" s="1"/>
  <c r="U40" i="4"/>
  <c r="AF40" i="4" s="1"/>
  <c r="S50" i="4"/>
  <c r="AD50" i="4" s="1"/>
  <c r="Z43" i="4"/>
  <c r="U36" i="4"/>
  <c r="AF36" i="4" s="1"/>
  <c r="Q36" i="4"/>
  <c r="AB36" i="4" s="1"/>
  <c r="X47" i="4"/>
  <c r="Z49" i="4"/>
  <c r="V61" i="4"/>
  <c r="AG61" i="4" s="1"/>
  <c r="X51" i="4"/>
  <c r="V44" i="4"/>
  <c r="AG44" i="4" s="1"/>
  <c r="Y47" i="4"/>
  <c r="Y16" i="4"/>
  <c r="Y35" i="4"/>
  <c r="S43" i="4"/>
  <c r="AD43" i="4" s="1"/>
  <c r="R45" i="4"/>
  <c r="AC45" i="4" s="1"/>
  <c r="U22" i="4"/>
  <c r="AF22" i="4" s="1"/>
  <c r="Q51" i="4"/>
  <c r="AB51" i="4" s="1"/>
  <c r="U54" i="4"/>
  <c r="AF54" i="4" s="1"/>
  <c r="Q60" i="4"/>
  <c r="AB60" i="4" s="1"/>
  <c r="Z34" i="4"/>
  <c r="R61" i="4"/>
  <c r="AC61" i="4" s="1"/>
  <c r="V32" i="4"/>
  <c r="AG32" i="4" s="1"/>
  <c r="Z22" i="4"/>
  <c r="R57" i="4"/>
  <c r="AC57" i="4" s="1"/>
  <c r="Z30" i="4"/>
  <c r="R27" i="4"/>
  <c r="AC27" i="4" s="1"/>
  <c r="R44" i="4"/>
  <c r="AC44" i="4" s="1"/>
  <c r="Y59" i="4"/>
  <c r="Z19" i="4"/>
  <c r="X21" i="4"/>
  <c r="Z60" i="4"/>
  <c r="T50" i="4"/>
  <c r="AE50" i="4" s="1"/>
  <c r="Q46" i="4"/>
  <c r="AB46" i="4" s="1"/>
  <c r="T48" i="4"/>
  <c r="AE48" i="4" s="1"/>
  <c r="U58" i="4"/>
  <c r="AF58" i="4" s="1"/>
  <c r="AA40" i="4"/>
  <c r="AI40" i="4" s="1"/>
  <c r="Y38" i="4"/>
  <c r="V18" i="4"/>
  <c r="AG18" i="4" s="1"/>
  <c r="AA42" i="4"/>
  <c r="AI42" i="4" s="1"/>
  <c r="V41" i="4"/>
  <c r="AG41" i="4" s="1"/>
  <c r="X30" i="4"/>
  <c r="S60" i="4"/>
  <c r="AD60" i="4" s="1"/>
  <c r="Y53" i="4"/>
  <c r="V9" i="4"/>
  <c r="AG9" i="4" s="1"/>
  <c r="S59" i="4"/>
  <c r="AD59" i="4" s="1"/>
  <c r="U34" i="4"/>
  <c r="AF34" i="4" s="1"/>
  <c r="S28" i="4"/>
  <c r="AD28" i="4" s="1"/>
  <c r="Y23" i="4"/>
  <c r="S40" i="4"/>
  <c r="AD40" i="4" s="1"/>
  <c r="T52" i="4"/>
  <c r="AE52" i="4" s="1"/>
  <c r="U44" i="4"/>
  <c r="AF44" i="4" s="1"/>
  <c r="T23" i="4"/>
  <c r="AE23" i="4" s="1"/>
  <c r="R34" i="4"/>
  <c r="AC34" i="4" s="1"/>
  <c r="V42" i="4"/>
  <c r="AG42" i="4" s="1"/>
  <c r="Y57" i="4"/>
  <c r="Q24" i="4"/>
  <c r="AB24" i="4" s="1"/>
  <c r="R40" i="4"/>
  <c r="AC40" i="4" s="1"/>
  <c r="W28" i="4"/>
  <c r="S45" i="4"/>
  <c r="AD45" i="4" s="1"/>
  <c r="T56" i="4"/>
  <c r="AE56" i="4" s="1"/>
  <c r="Q27" i="4"/>
  <c r="AB27" i="4" s="1"/>
  <c r="Z61" i="4"/>
  <c r="Q20" i="4"/>
  <c r="AB20" i="4" s="1"/>
  <c r="Q32" i="4"/>
  <c r="AB32" i="4" s="1"/>
  <c r="X36" i="4"/>
  <c r="V56" i="4"/>
  <c r="AG56" i="4" s="1"/>
  <c r="V35" i="4"/>
  <c r="AG35" i="4" s="1"/>
  <c r="T28" i="4"/>
  <c r="AE28" i="4" s="1"/>
  <c r="X28" i="4"/>
  <c r="S41" i="4"/>
  <c r="AD41" i="4" s="1"/>
  <c r="T47" i="4"/>
  <c r="AE47" i="4" s="1"/>
  <c r="W50" i="4"/>
  <c r="U48" i="4"/>
  <c r="AF48" i="4" s="1"/>
  <c r="Z42" i="4"/>
  <c r="W34" i="4"/>
  <c r="Z37" i="4"/>
  <c r="R31" i="4"/>
  <c r="AC31" i="4" s="1"/>
  <c r="W22" i="4"/>
  <c r="U43" i="4"/>
  <c r="AF43" i="4" s="1"/>
  <c r="T26" i="4"/>
  <c r="AE26" i="4" s="1"/>
  <c r="S12" i="4"/>
  <c r="AD12" i="4" s="1"/>
  <c r="X35" i="4"/>
  <c r="U39" i="4"/>
  <c r="AF39" i="4" s="1"/>
  <c r="Z51" i="4"/>
  <c r="U23" i="4"/>
  <c r="AF23" i="4" s="1"/>
  <c r="U42" i="4"/>
  <c r="AF42" i="4" s="1"/>
  <c r="X50" i="4"/>
  <c r="Z50" i="4"/>
  <c r="Z32" i="4"/>
  <c r="Z41" i="4"/>
  <c r="T33" i="4"/>
  <c r="AE33" i="4" s="1"/>
  <c r="T39" i="4"/>
  <c r="AE39" i="4" s="1"/>
  <c r="Q58" i="4"/>
  <c r="AB58" i="4" s="1"/>
  <c r="W21" i="4"/>
  <c r="Y28" i="4"/>
  <c r="Q61" i="4"/>
  <c r="AB61" i="4" s="1"/>
  <c r="W45" i="4"/>
  <c r="T22" i="4"/>
  <c r="AE22" i="4" s="1"/>
  <c r="Q33" i="4"/>
  <c r="AB33" i="4" s="1"/>
  <c r="T59" i="4"/>
  <c r="AE59" i="4" s="1"/>
  <c r="S32" i="4"/>
  <c r="AD32" i="4" s="1"/>
  <c r="X37" i="4"/>
  <c r="S25" i="4"/>
  <c r="AD25" i="4" s="1"/>
  <c r="X40" i="4"/>
  <c r="V23" i="4"/>
  <c r="AG23" i="4" s="1"/>
  <c r="Z29" i="4"/>
  <c r="T54" i="4"/>
  <c r="AE54" i="4" s="1"/>
  <c r="X41" i="4"/>
  <c r="U60" i="4"/>
  <c r="AF60" i="4" s="1"/>
  <c r="Y41" i="4"/>
  <c r="Y49" i="4"/>
  <c r="R53" i="4"/>
  <c r="AC53" i="4" s="1"/>
  <c r="Q53" i="4"/>
  <c r="AB53" i="4" s="1"/>
  <c r="V25" i="4"/>
  <c r="AG25" i="4" s="1"/>
  <c r="V54" i="4"/>
  <c r="AG54" i="4" s="1"/>
  <c r="T36" i="4"/>
  <c r="AE36" i="4" s="1"/>
  <c r="Z27" i="4"/>
  <c r="S34" i="4"/>
  <c r="AD34" i="4" s="1"/>
  <c r="S33" i="4"/>
  <c r="AD33" i="4" s="1"/>
  <c r="T38" i="4"/>
  <c r="AE38" i="4" s="1"/>
  <c r="V31" i="4"/>
  <c r="AG31" i="4" s="1"/>
  <c r="Y62" i="4"/>
  <c r="S55" i="4"/>
  <c r="AD55" i="4" s="1"/>
  <c r="Z39" i="4"/>
  <c r="Y24" i="4"/>
  <c r="Z62" i="4"/>
  <c r="R60" i="4"/>
  <c r="AC60" i="4" s="1"/>
  <c r="R48" i="4"/>
  <c r="AC48" i="4" s="1"/>
  <c r="S30" i="4"/>
  <c r="AD30" i="4" s="1"/>
  <c r="T31" i="4"/>
  <c r="AE31" i="4" s="1"/>
  <c r="R46" i="4"/>
  <c r="AC46" i="4" s="1"/>
  <c r="U25" i="4"/>
  <c r="AF25" i="4" s="1"/>
  <c r="Y32" i="4"/>
  <c r="V45" i="4"/>
  <c r="AG45" i="4" s="1"/>
  <c r="Q30" i="4"/>
  <c r="AB30" i="4" s="1"/>
  <c r="R54" i="4"/>
  <c r="AC54" i="4" s="1"/>
  <c r="T41" i="4"/>
  <c r="AE41" i="4" s="1"/>
  <c r="R28" i="4"/>
  <c r="AC28" i="4" s="1"/>
  <c r="R33" i="4"/>
  <c r="AC33" i="4" s="1"/>
  <c r="Y34" i="4"/>
  <c r="R50" i="4"/>
  <c r="AC50" i="4" s="1"/>
  <c r="T25" i="4"/>
  <c r="AE25" i="4" s="1"/>
  <c r="W30" i="4"/>
  <c r="S29" i="4"/>
  <c r="AD29" i="4" s="1"/>
  <c r="U29" i="4"/>
  <c r="AF29" i="4" s="1"/>
  <c r="AA48" i="4"/>
  <c r="AI48" i="4" s="1"/>
  <c r="Y22" i="4"/>
  <c r="X31" i="4"/>
  <c r="Q38" i="4"/>
  <c r="AB38" i="4" s="1"/>
  <c r="U49" i="4"/>
  <c r="AF49" i="4" s="1"/>
  <c r="Z57" i="4"/>
  <c r="T53" i="4"/>
  <c r="AE53" i="4" s="1"/>
  <c r="R35" i="4"/>
  <c r="AC35" i="4" s="1"/>
  <c r="V43" i="4"/>
  <c r="AG43" i="4" s="1"/>
  <c r="Z46" i="4"/>
  <c r="V28" i="4"/>
  <c r="AG28" i="4" s="1"/>
  <c r="U17" i="4"/>
  <c r="AF17" i="4" s="1"/>
  <c r="Y17" i="4"/>
  <c r="Z24" i="4"/>
  <c r="T49" i="4"/>
  <c r="AE49" i="4" s="1"/>
  <c r="AA56" i="4"/>
  <c r="AI56" i="4" s="1"/>
  <c r="Z44" i="4"/>
  <c r="U26" i="4"/>
  <c r="AF26" i="4" s="1"/>
  <c r="W46" i="4"/>
  <c r="V49" i="4"/>
  <c r="AG49" i="4" s="1"/>
  <c r="W62" i="4"/>
  <c r="U45" i="4"/>
  <c r="AF45" i="4" s="1"/>
  <c r="S42" i="4"/>
  <c r="AD42" i="4" s="1"/>
  <c r="Z59" i="4"/>
  <c r="X44" i="4"/>
  <c r="Q34" i="4"/>
  <c r="AB34" i="4" s="1"/>
  <c r="W41" i="4"/>
  <c r="T8" i="4"/>
  <c r="AE8" i="4" s="1"/>
  <c r="S37" i="4"/>
  <c r="AD37" i="4" s="1"/>
  <c r="U47" i="4"/>
  <c r="AF47" i="4" s="1"/>
  <c r="T43" i="4"/>
  <c r="AE43" i="4" s="1"/>
  <c r="AA52" i="4"/>
  <c r="AI52" i="4" s="1"/>
  <c r="W56" i="4"/>
  <c r="T29" i="4"/>
  <c r="AE29" i="4" s="1"/>
  <c r="AA22" i="4"/>
  <c r="AI22" i="4" s="1"/>
  <c r="T10" i="4"/>
  <c r="AE10" i="4" s="1"/>
  <c r="X54" i="4"/>
  <c r="Y37" i="4"/>
  <c r="V59" i="4"/>
  <c r="AG59" i="4" s="1"/>
  <c r="W55" i="4"/>
  <c r="V46" i="4"/>
  <c r="AG46" i="4" s="1"/>
  <c r="Y26" i="4"/>
  <c r="AA23" i="4"/>
  <c r="AI23" i="4" s="1"/>
  <c r="U31" i="4"/>
  <c r="AF31" i="4" s="1"/>
  <c r="AA18" i="4"/>
  <c r="AI18" i="4" s="1"/>
  <c r="Q31" i="4"/>
  <c r="AB31" i="4" s="1"/>
  <c r="V48" i="4"/>
  <c r="AG48" i="4" s="1"/>
  <c r="T40" i="4"/>
  <c r="AE40" i="4" s="1"/>
  <c r="R51" i="4"/>
  <c r="AC51" i="4" s="1"/>
  <c r="T45" i="4"/>
  <c r="AE45" i="4" s="1"/>
  <c r="X24" i="4"/>
  <c r="Q45" i="4"/>
  <c r="AB45" i="4" s="1"/>
  <c r="V22" i="4"/>
  <c r="AG22" i="4" s="1"/>
  <c r="S27" i="4"/>
  <c r="AD27" i="4" s="1"/>
  <c r="S51" i="4"/>
  <c r="AD51" i="4" s="1"/>
  <c r="Y61" i="4"/>
  <c r="Q29" i="4"/>
  <c r="AB29" i="4" s="1"/>
  <c r="W36" i="4"/>
  <c r="AA33" i="4"/>
  <c r="AI33" i="4" s="1"/>
  <c r="V27" i="4"/>
  <c r="AG27" i="4" s="1"/>
  <c r="T58" i="4"/>
  <c r="AE58" i="4" s="1"/>
  <c r="Y45" i="4"/>
  <c r="X42" i="4"/>
  <c r="AA41" i="4"/>
  <c r="AI41" i="4" s="1"/>
  <c r="Y58" i="4"/>
  <c r="S57" i="4"/>
  <c r="AD57" i="4" s="1"/>
  <c r="R23" i="4"/>
  <c r="AC23" i="4" s="1"/>
  <c r="R30" i="4"/>
  <c r="AC30" i="4" s="1"/>
  <c r="AA13" i="4"/>
  <c r="AI13" i="4" s="1"/>
  <c r="S56" i="4"/>
  <c r="AD56" i="4" s="1"/>
  <c r="X48" i="4"/>
  <c r="W48" i="4"/>
  <c r="R49" i="4"/>
  <c r="AC49" i="4" s="1"/>
  <c r="R55" i="4"/>
  <c r="AC55" i="4" s="1"/>
  <c r="W35" i="4"/>
  <c r="R42" i="4"/>
  <c r="AC42" i="4" s="1"/>
  <c r="W39" i="4"/>
  <c r="Z52" i="4"/>
  <c r="Q35" i="4"/>
  <c r="AB35" i="4" s="1"/>
  <c r="V47" i="4"/>
  <c r="AG47" i="4" s="1"/>
  <c r="Y40" i="4"/>
  <c r="U52" i="4"/>
  <c r="AF52" i="4" s="1"/>
  <c r="Z13" i="4"/>
  <c r="W26" i="4"/>
  <c r="Q41" i="4"/>
  <c r="AB41" i="4" s="1"/>
  <c r="V52" i="4"/>
  <c r="AG52" i="4" s="1"/>
  <c r="Q22" i="4"/>
  <c r="AB22" i="4" s="1"/>
  <c r="AA53" i="4"/>
  <c r="AI53" i="4" s="1"/>
  <c r="S44" i="4"/>
  <c r="AD44" i="4" s="1"/>
  <c r="Y29" i="4"/>
  <c r="W61" i="4"/>
  <c r="R36" i="4"/>
  <c r="AC36" i="4" s="1"/>
  <c r="Y31" i="4"/>
  <c r="W25" i="4"/>
  <c r="Q48" i="4"/>
  <c r="AB48" i="4" s="1"/>
  <c r="S36" i="4"/>
  <c r="AD36" i="4" s="1"/>
  <c r="U59" i="4"/>
  <c r="AF59" i="4" s="1"/>
  <c r="U46" i="4"/>
  <c r="AF46" i="4" s="1"/>
  <c r="Z56" i="4"/>
  <c r="W27" i="4"/>
  <c r="X26" i="4"/>
  <c r="Z18" i="4"/>
  <c r="Q8" i="4"/>
  <c r="AB8" i="4" s="1"/>
  <c r="D30" i="3" s="1"/>
  <c r="V40" i="4"/>
  <c r="AG40" i="4" s="1"/>
  <c r="AH40" i="4" s="1"/>
  <c r="AA30" i="4"/>
  <c r="AI30" i="4" s="1"/>
  <c r="V20" i="4"/>
  <c r="AG20" i="4" s="1"/>
  <c r="X13" i="4"/>
  <c r="U18" i="4"/>
  <c r="AF18" i="4" s="1"/>
  <c r="Y9" i="4"/>
  <c r="Y60" i="4"/>
  <c r="T18" i="4"/>
  <c r="AE18" i="4" s="1"/>
  <c r="AA54" i="4"/>
  <c r="AI54" i="4" s="1"/>
  <c r="Q11" i="4"/>
  <c r="AB11" i="4" s="1"/>
  <c r="W31" i="4"/>
  <c r="W18" i="4"/>
  <c r="X45" i="4"/>
  <c r="AA51" i="4"/>
  <c r="AI51" i="4" s="1"/>
  <c r="U53" i="4"/>
  <c r="AF53" i="4" s="1"/>
  <c r="Q13" i="4"/>
  <c r="AB13" i="4" s="1"/>
  <c r="W47" i="4"/>
  <c r="V14" i="4"/>
  <c r="AG14" i="4" s="1"/>
  <c r="AA50" i="4"/>
  <c r="AI50" i="4" s="1"/>
  <c r="R9" i="4"/>
  <c r="AC9" i="4" s="1"/>
  <c r="W59" i="4"/>
  <c r="W8" i="4"/>
  <c r="V60" i="4"/>
  <c r="AG60" i="4" s="1"/>
  <c r="U13" i="4"/>
  <c r="AF13" i="4" s="1"/>
  <c r="Z9" i="4"/>
  <c r="S13" i="4"/>
  <c r="AD13" i="4" s="1"/>
  <c r="Z47" i="4"/>
  <c r="Y33" i="4"/>
  <c r="R58" i="4"/>
  <c r="AC58" i="4" s="1"/>
  <c r="Y8" i="4"/>
  <c r="X9" i="4"/>
  <c r="T20" i="4"/>
  <c r="AE20" i="4" s="1"/>
  <c r="R52" i="4"/>
  <c r="AC52" i="4" s="1"/>
  <c r="U20" i="4"/>
  <c r="AF20" i="4" s="1"/>
  <c r="V11" i="4"/>
  <c r="AG11" i="4" s="1"/>
  <c r="Z16" i="4"/>
  <c r="Z28" i="4"/>
  <c r="R15" i="4"/>
  <c r="AC15" i="4" s="1"/>
  <c r="Q42" i="4"/>
  <c r="AB42" i="4" s="1"/>
  <c r="Y12" i="4"/>
  <c r="AA39" i="4"/>
  <c r="AI39" i="4" s="1"/>
  <c r="X27" i="4"/>
  <c r="R12" i="4"/>
  <c r="AC12" i="4" s="1"/>
  <c r="Z55" i="4"/>
  <c r="W16" i="4"/>
  <c r="AA62" i="4"/>
  <c r="AI62" i="4" s="1"/>
  <c r="V36" i="4"/>
  <c r="AG36" i="4" s="1"/>
  <c r="AH36" i="4" s="1"/>
  <c r="AA19" i="4"/>
  <c r="AI19" i="4" s="1"/>
  <c r="Y25" i="4"/>
  <c r="AA17" i="4"/>
  <c r="AI17" i="4" s="1"/>
  <c r="V53" i="4"/>
  <c r="AG53" i="4" s="1"/>
  <c r="R10" i="4"/>
  <c r="AC10" i="4" s="1"/>
  <c r="AA21" i="4"/>
  <c r="AI21" i="4" s="1"/>
  <c r="X58" i="4"/>
  <c r="AA9" i="4"/>
  <c r="AI9" i="4" s="1"/>
  <c r="V12" i="4"/>
  <c r="AG12" i="4" s="1"/>
  <c r="Z48" i="4"/>
  <c r="Y42" i="4"/>
  <c r="R37" i="4"/>
  <c r="AC37" i="4" s="1"/>
  <c r="W60" i="4"/>
  <c r="T32" i="4"/>
  <c r="AE32" i="4" s="1"/>
  <c r="AA46" i="4"/>
  <c r="AI46" i="4" s="1"/>
  <c r="W33" i="4"/>
  <c r="Q14" i="4"/>
  <c r="AB14" i="4" s="1"/>
  <c r="R26" i="4"/>
  <c r="AC26" i="4" s="1"/>
  <c r="U8" i="4"/>
  <c r="AF8" i="4" s="1"/>
  <c r="Q23" i="4"/>
  <c r="AB23" i="4" s="1"/>
  <c r="W12" i="4"/>
  <c r="AA59" i="4"/>
  <c r="AI59" i="4" s="1"/>
  <c r="Y11" i="4"/>
  <c r="Q28" i="4"/>
  <c r="AB28" i="4" s="1"/>
  <c r="U16" i="4"/>
  <c r="AF16" i="4" s="1"/>
  <c r="W11" i="4"/>
  <c r="S14" i="4"/>
  <c r="AD14" i="4" s="1"/>
  <c r="W32" i="4"/>
  <c r="R18" i="4"/>
  <c r="AC18" i="4" s="1"/>
  <c r="X60" i="4"/>
  <c r="W15" i="4"/>
  <c r="V50" i="4"/>
  <c r="AG50" i="4" s="1"/>
  <c r="R8" i="4"/>
  <c r="AC8" i="4" s="1"/>
  <c r="R62" i="4"/>
  <c r="AC62" i="4" s="1"/>
  <c r="V17" i="4"/>
  <c r="AG17" i="4" s="1"/>
  <c r="T37" i="4"/>
  <c r="AE37" i="4" s="1"/>
  <c r="Q16" i="4"/>
  <c r="AB16" i="4" s="1"/>
  <c r="W17" i="4"/>
  <c r="R41" i="4"/>
  <c r="AC41" i="4" s="1"/>
  <c r="AA43" i="4"/>
  <c r="AI43" i="4" s="1"/>
  <c r="X39" i="4"/>
  <c r="Y18" i="4"/>
  <c r="Z15" i="4"/>
  <c r="W52" i="4"/>
  <c r="Y13" i="4"/>
  <c r="T60" i="4"/>
  <c r="AE60" i="4" s="1"/>
  <c r="R43" i="4"/>
  <c r="AC43" i="4" s="1"/>
  <c r="AA35" i="4"/>
  <c r="AI35" i="4" s="1"/>
  <c r="AA14" i="4"/>
  <c r="AI14" i="4" s="1"/>
  <c r="Z17" i="4"/>
  <c r="Z12" i="4"/>
  <c r="Z31" i="4"/>
  <c r="T35" i="4"/>
  <c r="AE35" i="4" s="1"/>
  <c r="AA44" i="4"/>
  <c r="AI44" i="4" s="1"/>
  <c r="X17" i="4"/>
  <c r="R16" i="4"/>
  <c r="AC16" i="4" s="1"/>
  <c r="W44" i="4"/>
  <c r="X18" i="4"/>
  <c r="U28" i="4"/>
  <c r="AF28" i="4" s="1"/>
  <c r="X25" i="4"/>
  <c r="Q44" i="4"/>
  <c r="AB44" i="4" s="1"/>
  <c r="V10" i="4"/>
  <c r="AG10" i="4" s="1"/>
  <c r="AA31" i="4"/>
  <c r="AI31" i="4" s="1"/>
  <c r="S62" i="4"/>
  <c r="AD62" i="4" s="1"/>
  <c r="S61" i="4"/>
  <c r="AD61" i="4" s="1"/>
  <c r="Y43" i="4"/>
  <c r="S48" i="4"/>
  <c r="AD48" i="4" s="1"/>
  <c r="S26" i="4"/>
  <c r="AD26" i="4" s="1"/>
  <c r="S17" i="4"/>
  <c r="AD17" i="4" s="1"/>
  <c r="R29" i="4"/>
  <c r="AC29" i="4" s="1"/>
  <c r="X20" i="4"/>
  <c r="Z25" i="4"/>
  <c r="V15" i="4"/>
  <c r="AG15" i="4" s="1"/>
  <c r="Z45" i="4"/>
  <c r="R13" i="4"/>
  <c r="AC13" i="4" s="1"/>
  <c r="X33" i="4"/>
  <c r="V8" i="4"/>
  <c r="S20" i="4"/>
  <c r="AD20" i="4" s="1"/>
  <c r="Z20" i="4"/>
  <c r="Q47" i="4"/>
  <c r="AB47" i="4" s="1"/>
  <c r="V13" i="4"/>
  <c r="AG13" i="4" s="1"/>
  <c r="AA57" i="4"/>
  <c r="AI57" i="4" s="1"/>
  <c r="V62" i="4"/>
  <c r="AG62" i="4" s="1"/>
  <c r="AH62" i="4" s="1"/>
  <c r="Z38" i="4"/>
  <c r="Q25" i="4"/>
  <c r="AB25" i="4" s="1"/>
  <c r="R39" i="4"/>
  <c r="AC39" i="4" s="1"/>
  <c r="W10" i="4"/>
  <c r="Y48" i="4"/>
  <c r="Q12" i="4"/>
  <c r="AB12" i="4" s="1"/>
  <c r="Z36" i="4"/>
  <c r="V24" i="4"/>
  <c r="AG24" i="4" s="1"/>
  <c r="W57" i="4"/>
  <c r="AH57" i="4" s="1"/>
  <c r="R38" i="4"/>
  <c r="AC38" i="4" s="1"/>
  <c r="AA26" i="4"/>
  <c r="AI26" i="4" s="1"/>
  <c r="V51" i="4"/>
  <c r="AG51" i="4" s="1"/>
  <c r="X10" i="4"/>
  <c r="AA16" i="4"/>
  <c r="AI16" i="4" s="1"/>
  <c r="AA25" i="4"/>
  <c r="AI25" i="4" s="1"/>
  <c r="Q18" i="4"/>
  <c r="AB18" i="4" s="1"/>
  <c r="X56" i="4"/>
  <c r="R21" i="4"/>
  <c r="AC21" i="4" s="1"/>
  <c r="AA58" i="4"/>
  <c r="AI58" i="4" s="1"/>
  <c r="AA37" i="4"/>
  <c r="AI37" i="4" s="1"/>
  <c r="Y39" i="4"/>
  <c r="W38" i="4"/>
  <c r="U35" i="4"/>
  <c r="AF35" i="4" s="1"/>
  <c r="Y21" i="4"/>
  <c r="T19" i="4"/>
  <c r="AE19" i="4" s="1"/>
  <c r="X46" i="4"/>
  <c r="Y15" i="4"/>
  <c r="S47" i="4"/>
  <c r="AD47" i="4" s="1"/>
  <c r="S18" i="4"/>
  <c r="AD18" i="4" s="1"/>
  <c r="AA8" i="4"/>
  <c r="AI8" i="4" s="1"/>
  <c r="D87" i="3" s="1"/>
  <c r="Q9" i="4"/>
  <c r="AB9" i="4" s="1"/>
  <c r="Q56" i="4"/>
  <c r="AB56" i="4" s="1"/>
  <c r="S10" i="4"/>
  <c r="AD10" i="4" s="1"/>
  <c r="V37" i="4"/>
  <c r="AG37" i="4" s="1"/>
  <c r="V16" i="4"/>
  <c r="AG16" i="4" s="1"/>
  <c r="T51" i="4"/>
  <c r="AE51" i="4" s="1"/>
  <c r="T15" i="4"/>
  <c r="AE15" i="4" s="1"/>
  <c r="W49" i="4"/>
  <c r="Y14" i="4"/>
  <c r="R14" i="4"/>
  <c r="AC14" i="4" s="1"/>
  <c r="V38" i="4"/>
  <c r="AG38" i="4" s="1"/>
  <c r="AA15" i="4"/>
  <c r="AI15" i="4" s="1"/>
  <c r="Z11" i="4"/>
  <c r="S35" i="4"/>
  <c r="AD35" i="4" s="1"/>
  <c r="Q10" i="4"/>
  <c r="AB10" i="4" s="1"/>
  <c r="T24" i="4"/>
  <c r="AE24" i="4" s="1"/>
  <c r="R11" i="4"/>
  <c r="AC11" i="4" s="1"/>
  <c r="Q55" i="4"/>
  <c r="AB55" i="4" s="1"/>
  <c r="U11" i="4"/>
  <c r="AF11" i="4" s="1"/>
  <c r="Q19" i="4"/>
  <c r="AB19" i="4" s="1"/>
  <c r="AA24" i="4"/>
  <c r="AI24" i="4" s="1"/>
  <c r="S11" i="4"/>
  <c r="AD11" i="4" s="1"/>
  <c r="X62" i="4"/>
  <c r="AA12" i="4"/>
  <c r="AI12" i="4" s="1"/>
  <c r="Z26" i="4"/>
  <c r="X12" i="4"/>
  <c r="S53" i="4"/>
  <c r="AD53" i="4" s="1"/>
  <c r="AA49" i="4"/>
  <c r="AI49" i="4" s="1"/>
  <c r="Y55" i="4"/>
  <c r="T12" i="4"/>
  <c r="AE12" i="4" s="1"/>
  <c r="T11" i="4"/>
  <c r="AE11" i="4" s="1"/>
  <c r="S24" i="4"/>
  <c r="AD24" i="4" s="1"/>
  <c r="S16" i="4"/>
  <c r="AD16" i="4" s="1"/>
  <c r="Z10" i="4"/>
  <c r="U10" i="4"/>
  <c r="AF10" i="4" s="1"/>
  <c r="U14" i="4"/>
  <c r="AF14" i="4" s="1"/>
  <c r="U37" i="4"/>
  <c r="AF37" i="4" s="1"/>
  <c r="S31" i="4"/>
  <c r="AD31" i="4" s="1"/>
  <c r="Y20" i="4"/>
  <c r="Z23" i="4"/>
  <c r="AA34" i="4"/>
  <c r="AI34" i="4" s="1"/>
  <c r="AA55" i="4"/>
  <c r="AI55" i="4" s="1"/>
  <c r="AA11" i="4"/>
  <c r="AI11" i="4" s="1"/>
  <c r="Q39" i="4"/>
  <c r="AB39" i="4" s="1"/>
  <c r="AA32" i="4"/>
  <c r="AI32" i="4" s="1"/>
  <c r="S22" i="4"/>
  <c r="AD22" i="4" s="1"/>
  <c r="Y51" i="4"/>
  <c r="AA29" i="4"/>
  <c r="AI29" i="4" s="1"/>
  <c r="Y27" i="4"/>
  <c r="Y10" i="4"/>
  <c r="Z54" i="4"/>
  <c r="U19" i="4"/>
  <c r="AF19" i="4" s="1"/>
  <c r="S49" i="4"/>
  <c r="AD49" i="4" s="1"/>
  <c r="Q62" i="4"/>
  <c r="AB62" i="4" s="1"/>
  <c r="W14" i="4"/>
  <c r="R47" i="4"/>
  <c r="AC47" i="4" s="1"/>
  <c r="Y19" i="4"/>
  <c r="Y54" i="4"/>
  <c r="AA47" i="4"/>
  <c r="AI47" i="4" s="1"/>
  <c r="Y36" i="4"/>
  <c r="X16" i="4"/>
  <c r="T27" i="4"/>
  <c r="AE27" i="4" s="1"/>
  <c r="U51" i="4"/>
  <c r="AF51" i="4" s="1"/>
  <c r="AA20" i="4"/>
  <c r="AI20" i="4" s="1"/>
  <c r="S9" i="4"/>
  <c r="AD9" i="4" s="1"/>
  <c r="X19" i="4"/>
  <c r="T61" i="4"/>
  <c r="AE61" i="4" s="1"/>
  <c r="X8" i="4"/>
  <c r="U30" i="4"/>
  <c r="AF30" i="4" s="1"/>
  <c r="S19" i="4"/>
  <c r="AD19" i="4" s="1"/>
  <c r="T16" i="4"/>
  <c r="AE16" i="4" s="1"/>
  <c r="AA38" i="4"/>
  <c r="AI38" i="4" s="1"/>
  <c r="W23" i="4"/>
  <c r="AA36" i="4"/>
  <c r="AI36" i="4" s="1"/>
  <c r="X34" i="4"/>
  <c r="S54" i="4"/>
  <c r="AD54" i="4" s="1"/>
  <c r="W53" i="4"/>
  <c r="Z8" i="4"/>
  <c r="Z35" i="4"/>
  <c r="T14" i="4"/>
  <c r="AE14" i="4" s="1"/>
  <c r="Z14" i="4"/>
  <c r="V19" i="4"/>
  <c r="AG19" i="4" s="1"/>
  <c r="R20" i="4"/>
  <c r="AC20" i="4" s="1"/>
  <c r="Q15" i="4"/>
  <c r="AB15" i="4" s="1"/>
  <c r="W42" i="4"/>
  <c r="X11" i="4"/>
  <c r="Q17" i="4"/>
  <c r="AB17" i="4" s="1"/>
  <c r="U9" i="4"/>
  <c r="AF9" i="4" s="1"/>
  <c r="W19" i="4"/>
  <c r="T9" i="4"/>
  <c r="AE9" i="4" s="1"/>
  <c r="Y46" i="4"/>
  <c r="R17" i="4"/>
  <c r="AC17" i="4" s="1"/>
  <c r="S15" i="4"/>
  <c r="AD15" i="4" s="1"/>
  <c r="AA28" i="4"/>
  <c r="AI28" i="4" s="1"/>
  <c r="AA61" i="4"/>
  <c r="AI61" i="4" s="1"/>
  <c r="V30" i="4"/>
  <c r="AG30" i="4" s="1"/>
  <c r="W58" i="4"/>
  <c r="AA27" i="4"/>
  <c r="AI27" i="4" s="1"/>
  <c r="T57" i="4"/>
  <c r="AE57" i="4" s="1"/>
  <c r="W13" i="4"/>
  <c r="X61" i="4"/>
  <c r="T13" i="4"/>
  <c r="AE13" i="4" s="1"/>
  <c r="X59" i="4"/>
  <c r="X15" i="4"/>
  <c r="U50" i="4"/>
  <c r="AF50" i="4" s="1"/>
  <c r="S8" i="4"/>
  <c r="AD8" i="4" s="1"/>
  <c r="V29" i="4"/>
  <c r="AG29" i="4" s="1"/>
  <c r="W20" i="4"/>
  <c r="U15" i="4"/>
  <c r="AF15" i="4" s="1"/>
  <c r="X49" i="4"/>
  <c r="Z21" i="4"/>
  <c r="B120" i="3" l="1"/>
  <c r="I120" i="3" s="1"/>
  <c r="E120" i="3"/>
  <c r="D125" i="3"/>
  <c r="C125" i="3"/>
  <c r="B125" i="3"/>
  <c r="I125" i="3" s="1"/>
  <c r="E125" i="3"/>
  <c r="D120" i="3"/>
  <c r="C120" i="3"/>
  <c r="B124" i="3"/>
  <c r="I124" i="3" s="1"/>
  <c r="E124" i="3"/>
  <c r="E123" i="3"/>
  <c r="D124" i="3"/>
  <c r="D123" i="3"/>
  <c r="C123" i="3"/>
  <c r="B118" i="3"/>
  <c r="B123" i="3"/>
  <c r="I123" i="3" s="1"/>
  <c r="C124" i="3"/>
  <c r="D32" i="3"/>
  <c r="E32" i="1" s="1"/>
  <c r="B119" i="3"/>
  <c r="I119" i="3" s="1"/>
  <c r="E118" i="3"/>
  <c r="E119" i="3"/>
  <c r="D118" i="3"/>
  <c r="C118" i="3"/>
  <c r="C119" i="3"/>
  <c r="D119" i="3"/>
  <c r="I118" i="3"/>
  <c r="AH37" i="4"/>
  <c r="AH51" i="4"/>
  <c r="AH43" i="4"/>
  <c r="B121" i="3"/>
  <c r="I121" i="3" s="1"/>
  <c r="E121" i="3"/>
  <c r="D121" i="3"/>
  <c r="C121" i="3"/>
  <c r="B122" i="3"/>
  <c r="I122" i="3" s="1"/>
  <c r="AH29" i="4"/>
  <c r="AH30" i="4"/>
  <c r="AH54" i="4"/>
  <c r="AH22" i="4"/>
  <c r="E126" i="3"/>
  <c r="E122" i="3"/>
  <c r="D126" i="3"/>
  <c r="D122" i="3"/>
  <c r="C126" i="3"/>
  <c r="C122" i="3"/>
  <c r="B126" i="3"/>
  <c r="I126" i="3" s="1"/>
  <c r="B127" i="3"/>
  <c r="I127" i="3" s="1"/>
  <c r="E127" i="3"/>
  <c r="D127" i="3"/>
  <c r="C127" i="3"/>
  <c r="E152" i="3"/>
  <c r="D152" i="3"/>
  <c r="B152" i="3"/>
  <c r="I152" i="3" s="1"/>
  <c r="C152" i="3"/>
  <c r="B93" i="3"/>
  <c r="E93" i="3"/>
  <c r="D93" i="3"/>
  <c r="C93" i="3"/>
  <c r="AH16" i="4"/>
  <c r="AH28" i="4"/>
  <c r="AH45" i="4"/>
  <c r="AH19" i="4"/>
  <c r="AH17" i="4"/>
  <c r="AH15" i="4"/>
  <c r="AH24" i="4"/>
  <c r="AH50" i="4"/>
  <c r="AH46" i="4"/>
  <c r="AH48" i="4"/>
  <c r="AH38" i="4"/>
  <c r="AH53" i="4"/>
  <c r="AH11" i="4"/>
  <c r="AH60" i="4"/>
  <c r="AH20" i="4"/>
  <c r="AH52" i="4"/>
  <c r="AH35" i="4"/>
  <c r="AH33" i="4"/>
  <c r="AH13" i="4"/>
  <c r="AH12" i="4"/>
  <c r="AH59" i="4"/>
  <c r="AH9" i="4"/>
  <c r="AH41" i="4"/>
  <c r="AH61" i="4"/>
  <c r="AH21" i="4"/>
  <c r="AH39" i="4"/>
  <c r="AH55" i="4"/>
  <c r="AH34" i="4"/>
  <c r="AH10" i="4"/>
  <c r="AH47" i="4"/>
  <c r="AH27" i="4"/>
  <c r="AH49" i="4"/>
  <c r="AH31" i="4"/>
  <c r="AH23" i="4"/>
  <c r="AH26" i="4"/>
  <c r="AH14" i="4"/>
  <c r="AH25" i="4"/>
  <c r="AH56" i="4"/>
  <c r="AH42" i="4"/>
  <c r="AH18" i="4"/>
  <c r="AH32" i="4"/>
  <c r="AH44" i="4"/>
  <c r="AH58" i="4"/>
  <c r="B171" i="3"/>
  <c r="I171" i="3" s="1"/>
  <c r="B170" i="3"/>
  <c r="I170" i="3" s="1"/>
  <c r="B169" i="3"/>
  <c r="I169" i="3" s="1"/>
  <c r="B168" i="3"/>
  <c r="I168" i="3" s="1"/>
  <c r="B167" i="3"/>
  <c r="I167" i="3" s="1"/>
  <c r="E171" i="3"/>
  <c r="E170" i="3"/>
  <c r="E169" i="3"/>
  <c r="E168" i="3"/>
  <c r="E167" i="3"/>
  <c r="D171" i="3"/>
  <c r="D170" i="3"/>
  <c r="D169" i="3"/>
  <c r="D168" i="3"/>
  <c r="D167" i="3"/>
  <c r="C171" i="3"/>
  <c r="C170" i="3"/>
  <c r="C169" i="3"/>
  <c r="C168" i="3"/>
  <c r="C167" i="3"/>
  <c r="B164" i="3"/>
  <c r="I164" i="3" s="1"/>
  <c r="A164" i="3" s="1"/>
  <c r="B166" i="3"/>
  <c r="I166" i="3" s="1"/>
  <c r="E166" i="3"/>
  <c r="D166" i="3"/>
  <c r="C166" i="3"/>
  <c r="C176" i="3"/>
  <c r="E177" i="3"/>
  <c r="D177" i="3"/>
  <c r="E176" i="3"/>
  <c r="C177" i="3"/>
  <c r="D176" i="3"/>
  <c r="B165" i="3"/>
  <c r="I165" i="3" s="1"/>
  <c r="E165" i="3"/>
  <c r="E164" i="3"/>
  <c r="D165" i="3"/>
  <c r="D164" i="3"/>
  <c r="C165" i="3"/>
  <c r="C164" i="3"/>
  <c r="B179" i="3"/>
  <c r="I179" i="3" s="1"/>
  <c r="D178" i="3"/>
  <c r="C175" i="3"/>
  <c r="E179" i="3"/>
  <c r="C178" i="3"/>
  <c r="B175" i="3"/>
  <c r="I175" i="3" s="1"/>
  <c r="D179" i="3"/>
  <c r="E178" i="3"/>
  <c r="B176" i="3"/>
  <c r="I176" i="3" s="1"/>
  <c r="E175" i="3"/>
  <c r="C179" i="3"/>
  <c r="B178" i="3"/>
  <c r="I178" i="3" s="1"/>
  <c r="B177" i="3"/>
  <c r="I177" i="3" s="1"/>
  <c r="D175" i="3"/>
  <c r="B140" i="3"/>
  <c r="I140" i="3" s="1"/>
  <c r="E128" i="3"/>
  <c r="E140" i="3"/>
  <c r="D128" i="3"/>
  <c r="D140" i="3"/>
  <c r="C128" i="3"/>
  <c r="C140" i="3"/>
  <c r="B128" i="3"/>
  <c r="I128" i="3" s="1"/>
  <c r="E154" i="3"/>
  <c r="E145" i="3"/>
  <c r="D154" i="3"/>
  <c r="D145" i="3"/>
  <c r="B154" i="3"/>
  <c r="I154" i="3" s="1"/>
  <c r="C145" i="3"/>
  <c r="C154" i="3"/>
  <c r="B145" i="3"/>
  <c r="I145" i="3" s="1"/>
  <c r="C153" i="3"/>
  <c r="B161" i="3"/>
  <c r="I161" i="3" s="1"/>
  <c r="B144" i="3"/>
  <c r="I144" i="3" s="1"/>
  <c r="E143" i="3"/>
  <c r="E153" i="3"/>
  <c r="E161" i="3"/>
  <c r="E144" i="3"/>
  <c r="D143" i="3"/>
  <c r="D153" i="3"/>
  <c r="D161" i="3"/>
  <c r="D144" i="3"/>
  <c r="C143" i="3"/>
  <c r="B153" i="3"/>
  <c r="I153" i="3" s="1"/>
  <c r="C161" i="3"/>
  <c r="C144" i="3"/>
  <c r="B143" i="3"/>
  <c r="I143" i="3" s="1"/>
  <c r="A143" i="3" s="1"/>
  <c r="B148" i="3"/>
  <c r="I148" i="3" s="1"/>
  <c r="E148" i="3"/>
  <c r="D148" i="3"/>
  <c r="C148" i="3"/>
  <c r="B139" i="3"/>
  <c r="I139" i="3" s="1"/>
  <c r="E139" i="3"/>
  <c r="D139" i="3"/>
  <c r="C139" i="3"/>
  <c r="B117" i="3"/>
  <c r="I117" i="3" s="1"/>
  <c r="B138" i="3"/>
  <c r="I138" i="3" s="1"/>
  <c r="E138" i="3"/>
  <c r="C138" i="3"/>
  <c r="D138" i="3"/>
  <c r="B116" i="3"/>
  <c r="I116" i="3" s="1"/>
  <c r="A116" i="3" s="1"/>
  <c r="B92" i="3"/>
  <c r="I92" i="3" s="1"/>
  <c r="A92" i="3" s="1"/>
  <c r="E117" i="3"/>
  <c r="E116" i="3"/>
  <c r="D117" i="3"/>
  <c r="D116" i="3"/>
  <c r="C117" i="3"/>
  <c r="C116" i="3"/>
  <c r="B108" i="3"/>
  <c r="I108" i="3" s="1"/>
  <c r="B109" i="3"/>
  <c r="I109" i="3" s="1"/>
  <c r="E109" i="3"/>
  <c r="D109" i="3"/>
  <c r="C109" i="3"/>
  <c r="E107" i="3"/>
  <c r="E108" i="3"/>
  <c r="D107" i="3"/>
  <c r="D108" i="3"/>
  <c r="C107" i="3"/>
  <c r="C108" i="3"/>
  <c r="B107" i="3"/>
  <c r="I107" i="3" s="1"/>
  <c r="A107" i="3" s="1"/>
  <c r="B110" i="3"/>
  <c r="I110" i="3" s="1"/>
  <c r="E110" i="3"/>
  <c r="D110" i="3"/>
  <c r="C110" i="3"/>
  <c r="B47" i="3"/>
  <c r="B48" i="3"/>
  <c r="E104" i="3"/>
  <c r="B103" i="3"/>
  <c r="I103" i="3" s="1"/>
  <c r="B104" i="3"/>
  <c r="I104" i="3" s="1"/>
  <c r="D104" i="3"/>
  <c r="C104" i="3"/>
  <c r="AG8" i="4"/>
  <c r="E102" i="3"/>
  <c r="E103" i="3"/>
  <c r="D102" i="3"/>
  <c r="D103" i="3"/>
  <c r="C102" i="3"/>
  <c r="C103" i="3"/>
  <c r="B102" i="3"/>
  <c r="I102" i="3" s="1"/>
  <c r="S87" i="3"/>
  <c r="F37" i="1"/>
  <c r="D129" i="3"/>
  <c r="I150" i="3"/>
  <c r="D111" i="3"/>
  <c r="B87" i="3"/>
  <c r="Q87" i="3" s="1"/>
  <c r="D37" i="1" s="1"/>
  <c r="E112" i="3"/>
  <c r="B81" i="3"/>
  <c r="D94" i="3" s="1"/>
  <c r="I147" i="3"/>
  <c r="B112" i="3"/>
  <c r="I112" i="3" s="1"/>
  <c r="I151" i="3"/>
  <c r="E129" i="3"/>
  <c r="B82" i="3"/>
  <c r="C112" i="3"/>
  <c r="D112" i="3"/>
  <c r="C129" i="3"/>
  <c r="I149" i="3"/>
  <c r="B111" i="3"/>
  <c r="I111" i="3" s="1"/>
  <c r="E111" i="3"/>
  <c r="C111" i="3"/>
  <c r="B129" i="3"/>
  <c r="I129" i="3" s="1"/>
  <c r="B23" i="3" l="1"/>
  <c r="B24" i="3"/>
  <c r="B25" i="3"/>
  <c r="A144" i="3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H8" i="4"/>
  <c r="E87" i="3" s="1"/>
  <c r="T87" i="3" s="1"/>
  <c r="B188" i="3"/>
  <c r="I188" i="3" s="1"/>
  <c r="E188" i="3"/>
  <c r="C188" i="3"/>
  <c r="A165" i="3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B186" i="3"/>
  <c r="I186" i="3" s="1"/>
  <c r="E98" i="3"/>
  <c r="E183" i="3"/>
  <c r="E194" i="3"/>
  <c r="C187" i="3"/>
  <c r="I155" i="3"/>
  <c r="D186" i="3"/>
  <c r="C183" i="3"/>
  <c r="D183" i="3"/>
  <c r="D187" i="3"/>
  <c r="E187" i="3"/>
  <c r="B76" i="3"/>
  <c r="B183" i="3"/>
  <c r="I183" i="3" s="1"/>
  <c r="A183" i="3" s="1"/>
  <c r="A184" i="3" s="1"/>
  <c r="A185" i="3" s="1"/>
  <c r="D194" i="3"/>
  <c r="B194" i="3"/>
  <c r="I194" i="3" s="1"/>
  <c r="A194" i="3" s="1"/>
  <c r="A195" i="3" s="1"/>
  <c r="A196" i="3" s="1"/>
  <c r="B98" i="3"/>
  <c r="I98" i="3" s="1"/>
  <c r="B187" i="3"/>
  <c r="I187" i="3" s="1"/>
  <c r="B78" i="3"/>
  <c r="C194" i="3"/>
  <c r="I156" i="3"/>
  <c r="C186" i="3"/>
  <c r="C98" i="3"/>
  <c r="E186" i="3"/>
  <c r="D98" i="3"/>
  <c r="D95" i="3"/>
  <c r="C95" i="3"/>
  <c r="B95" i="3"/>
  <c r="I95" i="3" s="1"/>
  <c r="E95" i="3"/>
  <c r="B94" i="3"/>
  <c r="I94" i="3" s="1"/>
  <c r="I93" i="3"/>
  <c r="A93" i="3" s="1"/>
  <c r="C94" i="3"/>
  <c r="E94" i="3"/>
  <c r="A117" i="3"/>
  <c r="A118" i="3" s="1"/>
  <c r="A119" i="3" s="1"/>
  <c r="A120" i="3" s="1"/>
  <c r="A121" i="3" s="1"/>
  <c r="A122" i="3" s="1"/>
  <c r="A123" i="3" s="1"/>
  <c r="A108" i="3"/>
  <c r="A109" i="3" s="1"/>
  <c r="A110" i="3" s="1"/>
  <c r="A111" i="3" s="1"/>
  <c r="A112" i="3" s="1"/>
  <c r="C87" i="3" l="1"/>
  <c r="R87" i="3" s="1"/>
  <c r="A155" i="3"/>
  <c r="A156" i="3" s="1"/>
  <c r="F76" i="3"/>
  <c r="B88" i="3" s="1"/>
  <c r="Q88" i="3" s="1"/>
  <c r="D38" i="1" s="1"/>
  <c r="A176" i="3"/>
  <c r="A124" i="3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86" i="3"/>
  <c r="A187" i="3" s="1"/>
  <c r="A188" i="3" s="1"/>
  <c r="A189" i="3" s="1"/>
  <c r="A94" i="3"/>
  <c r="A95" i="3" s="1"/>
  <c r="N195" i="3"/>
  <c r="L111" i="3"/>
  <c r="T111" i="3" s="1"/>
  <c r="O193" i="3"/>
  <c r="L192" i="3"/>
  <c r="L193" i="3"/>
  <c r="T193" i="3" s="1"/>
  <c r="L194" i="3"/>
  <c r="T194" i="3" s="1"/>
  <c r="L196" i="3"/>
  <c r="T196" i="3" s="1"/>
  <c r="O196" i="3"/>
  <c r="N193" i="3"/>
  <c r="M111" i="3"/>
  <c r="L195" i="3"/>
  <c r="T195" i="3" s="1"/>
  <c r="N196" i="3"/>
  <c r="O109" i="3"/>
  <c r="N109" i="3"/>
  <c r="O192" i="3"/>
  <c r="M192" i="3"/>
  <c r="M194" i="3"/>
  <c r="M193" i="3"/>
  <c r="L109" i="3"/>
  <c r="R109" i="3" s="1"/>
  <c r="N110" i="3"/>
  <c r="M112" i="3"/>
  <c r="O107" i="3"/>
  <c r="N107" i="3"/>
  <c r="L107" i="3"/>
  <c r="Q107" i="3" s="1"/>
  <c r="D46" i="1" s="1"/>
  <c r="O111" i="3"/>
  <c r="O112" i="3"/>
  <c r="N108" i="3"/>
  <c r="M107" i="3"/>
  <c r="N112" i="3"/>
  <c r="M109" i="3"/>
  <c r="M110" i="3"/>
  <c r="L110" i="3"/>
  <c r="R110" i="3" s="1"/>
  <c r="M108" i="3"/>
  <c r="O108" i="3"/>
  <c r="L108" i="3"/>
  <c r="N111" i="3"/>
  <c r="N192" i="3"/>
  <c r="O110" i="3"/>
  <c r="H37" i="1"/>
  <c r="O195" i="3"/>
  <c r="M196" i="3"/>
  <c r="N194" i="3"/>
  <c r="O194" i="3"/>
  <c r="M195" i="3"/>
  <c r="L112" i="3"/>
  <c r="E37" i="1" l="1"/>
  <c r="A177" i="3"/>
  <c r="T192" i="3"/>
  <c r="W192" i="3" s="1"/>
  <c r="H83" i="1" s="1"/>
  <c r="L185" i="3"/>
  <c r="T185" i="3" s="1"/>
  <c r="M186" i="3"/>
  <c r="L182" i="3"/>
  <c r="L189" i="3"/>
  <c r="L188" i="3"/>
  <c r="S188" i="3" s="1"/>
  <c r="O188" i="3"/>
  <c r="M182" i="3"/>
  <c r="O189" i="3"/>
  <c r="O182" i="3"/>
  <c r="N182" i="3"/>
  <c r="N183" i="3"/>
  <c r="N189" i="3"/>
  <c r="M189" i="3"/>
  <c r="A157" i="3"/>
  <c r="O185" i="3"/>
  <c r="M184" i="3"/>
  <c r="M188" i="3"/>
  <c r="L183" i="3"/>
  <c r="Q183" i="3" s="1"/>
  <c r="D80" i="1" s="1"/>
  <c r="O187" i="3"/>
  <c r="O183" i="3"/>
  <c r="N184" i="3"/>
  <c r="O184" i="3"/>
  <c r="L187" i="3"/>
  <c r="T187" i="3" s="1"/>
  <c r="O186" i="3"/>
  <c r="N185" i="3"/>
  <c r="T109" i="3"/>
  <c r="M183" i="3"/>
  <c r="L186" i="3"/>
  <c r="S186" i="3" s="1"/>
  <c r="N187" i="3"/>
  <c r="M187" i="3"/>
  <c r="L184" i="3"/>
  <c r="T184" i="3" s="1"/>
  <c r="N188" i="3"/>
  <c r="M185" i="3"/>
  <c r="N186" i="3"/>
  <c r="A139" i="3"/>
  <c r="S108" i="3"/>
  <c r="R192" i="3"/>
  <c r="U192" i="3" s="1"/>
  <c r="E83" i="1" s="1"/>
  <c r="S109" i="3"/>
  <c r="Q109" i="3"/>
  <c r="S192" i="3"/>
  <c r="V192" i="3" s="1"/>
  <c r="F83" i="1" s="1"/>
  <c r="Q192" i="3"/>
  <c r="D83" i="1" s="1"/>
  <c r="A96" i="3"/>
  <c r="R111" i="3"/>
  <c r="T107" i="3"/>
  <c r="W107" i="3" s="1"/>
  <c r="H46" i="1" s="1"/>
  <c r="Q111" i="3"/>
  <c r="S111" i="3"/>
  <c r="R108" i="3"/>
  <c r="Q108" i="3"/>
  <c r="D47" i="1" s="1"/>
  <c r="Q110" i="3"/>
  <c r="T110" i="3"/>
  <c r="T108" i="3"/>
  <c r="S110" i="3"/>
  <c r="R107" i="3"/>
  <c r="U107" i="3" s="1"/>
  <c r="E46" i="1" s="1"/>
  <c r="S107" i="3"/>
  <c r="V107" i="3" s="1"/>
  <c r="F46" i="1" s="1"/>
  <c r="S112" i="3"/>
  <c r="T112" i="3"/>
  <c r="Q112" i="3"/>
  <c r="R112" i="3"/>
  <c r="S185" i="3" l="1"/>
  <c r="Q185" i="3"/>
  <c r="A178" i="3"/>
  <c r="S187" i="3"/>
  <c r="S183" i="3"/>
  <c r="T183" i="3"/>
  <c r="A140" i="3"/>
  <c r="O138" i="3" s="1"/>
  <c r="T188" i="3"/>
  <c r="S182" i="3"/>
  <c r="V182" i="3" s="1"/>
  <c r="F79" i="1" s="1"/>
  <c r="Q182" i="3"/>
  <c r="D79" i="1" s="1"/>
  <c r="T182" i="3"/>
  <c r="W182" i="3" s="1"/>
  <c r="H79" i="1" s="1"/>
  <c r="R182" i="3"/>
  <c r="U182" i="3" s="1"/>
  <c r="E79" i="1" s="1"/>
  <c r="R183" i="3"/>
  <c r="T186" i="3"/>
  <c r="T189" i="3"/>
  <c r="S189" i="3"/>
  <c r="Q184" i="3"/>
  <c r="A158" i="3"/>
  <c r="S184" i="3"/>
  <c r="A97" i="3"/>
  <c r="A179" i="3" l="1"/>
  <c r="N167" i="3" s="1"/>
  <c r="N130" i="3"/>
  <c r="M137" i="3"/>
  <c r="M126" i="3"/>
  <c r="O132" i="3"/>
  <c r="L132" i="3"/>
  <c r="T132" i="3" s="1"/>
  <c r="L118" i="3"/>
  <c r="Q118" i="3" s="1"/>
  <c r="O136" i="3"/>
  <c r="L138" i="3"/>
  <c r="O140" i="3"/>
  <c r="N139" i="3"/>
  <c r="N125" i="3"/>
  <c r="O139" i="3"/>
  <c r="N120" i="3"/>
  <c r="N126" i="3"/>
  <c r="O128" i="3"/>
  <c r="L128" i="3"/>
  <c r="R128" i="3" s="1"/>
  <c r="M135" i="3"/>
  <c r="L123" i="3"/>
  <c r="Q123" i="3" s="1"/>
  <c r="N135" i="3"/>
  <c r="N123" i="3"/>
  <c r="O125" i="3"/>
  <c r="O121" i="3"/>
  <c r="L130" i="3"/>
  <c r="Q130" i="3" s="1"/>
  <c r="L122" i="3"/>
  <c r="Q122" i="3" s="1"/>
  <c r="N132" i="3"/>
  <c r="L131" i="3"/>
  <c r="Q131" i="3" s="1"/>
  <c r="M129" i="3"/>
  <c r="M121" i="3"/>
  <c r="L119" i="3"/>
  <c r="L116" i="3"/>
  <c r="L117" i="3"/>
  <c r="Q117" i="3" s="1"/>
  <c r="M117" i="3"/>
  <c r="M116" i="3"/>
  <c r="M132" i="3"/>
  <c r="M128" i="3"/>
  <c r="M118" i="3"/>
  <c r="N133" i="3"/>
  <c r="O134" i="3"/>
  <c r="O130" i="3"/>
  <c r="O120" i="3"/>
  <c r="N119" i="3"/>
  <c r="M136" i="3"/>
  <c r="N117" i="3"/>
  <c r="N116" i="3"/>
  <c r="O117" i="3"/>
  <c r="O116" i="3"/>
  <c r="O119" i="3"/>
  <c r="L135" i="3"/>
  <c r="S135" i="3" s="1"/>
  <c r="O124" i="3"/>
  <c r="L134" i="3"/>
  <c r="R134" i="3" s="1"/>
  <c r="M130" i="3"/>
  <c r="N121" i="3"/>
  <c r="M138" i="3"/>
  <c r="N137" i="3"/>
  <c r="M139" i="3"/>
  <c r="M122" i="3"/>
  <c r="L133" i="3"/>
  <c r="N129" i="3"/>
  <c r="N136" i="3"/>
  <c r="O129" i="3"/>
  <c r="M133" i="3"/>
  <c r="O123" i="3"/>
  <c r="O137" i="3"/>
  <c r="M123" i="3"/>
  <c r="M119" i="3"/>
  <c r="N128" i="3"/>
  <c r="O133" i="3"/>
  <c r="L136" i="3"/>
  <c r="L126" i="3"/>
  <c r="O118" i="3"/>
  <c r="T118" i="3" s="1"/>
  <c r="W118" i="3" s="1"/>
  <c r="H53" i="1" s="1"/>
  <c r="L137" i="3"/>
  <c r="T137" i="3" s="1"/>
  <c r="L127" i="3"/>
  <c r="Q127" i="3" s="1"/>
  <c r="M131" i="3"/>
  <c r="N134" i="3"/>
  <c r="N140" i="3"/>
  <c r="L125" i="3"/>
  <c r="Q125" i="3" s="1"/>
  <c r="L121" i="3"/>
  <c r="M134" i="3"/>
  <c r="N138" i="3"/>
  <c r="N118" i="3"/>
  <c r="M124" i="3"/>
  <c r="N122" i="3"/>
  <c r="N127" i="3"/>
  <c r="N131" i="3"/>
  <c r="O126" i="3"/>
  <c r="L124" i="3"/>
  <c r="S124" i="3" s="1"/>
  <c r="L139" i="3"/>
  <c r="M127" i="3"/>
  <c r="N124" i="3"/>
  <c r="L120" i="3"/>
  <c r="Q120" i="3" s="1"/>
  <c r="D55" i="1" s="1"/>
  <c r="L129" i="3"/>
  <c r="Q129" i="3" s="1"/>
  <c r="L140" i="3"/>
  <c r="O122" i="3"/>
  <c r="O135" i="3"/>
  <c r="O131" i="3"/>
  <c r="O127" i="3"/>
  <c r="M125" i="3"/>
  <c r="M140" i="3"/>
  <c r="M120" i="3"/>
  <c r="A159" i="3"/>
  <c r="S132" i="3"/>
  <c r="R131" i="3"/>
  <c r="A98" i="3"/>
  <c r="S122" i="3" l="1"/>
  <c r="R118" i="3"/>
  <c r="U118" i="3" s="1"/>
  <c r="E53" i="1" s="1"/>
  <c r="M164" i="3"/>
  <c r="R164" i="3" s="1"/>
  <c r="U164" i="3" s="1"/>
  <c r="E72" i="1" s="1"/>
  <c r="M165" i="3"/>
  <c r="R165" i="3" s="1"/>
  <c r="U165" i="3" s="1"/>
  <c r="E73" i="1" s="1"/>
  <c r="M167" i="3"/>
  <c r="R167" i="3" s="1"/>
  <c r="U167" i="3" s="1"/>
  <c r="E75" i="1" s="1"/>
  <c r="S118" i="3"/>
  <c r="V118" i="3" s="1"/>
  <c r="F53" i="1" s="1"/>
  <c r="S116" i="3"/>
  <c r="V116" i="3" s="1"/>
  <c r="F51" i="1" s="1"/>
  <c r="R132" i="3"/>
  <c r="O176" i="3"/>
  <c r="O164" i="3"/>
  <c r="M166" i="3"/>
  <c r="R166" i="3" s="1"/>
  <c r="U166" i="3" s="1"/>
  <c r="E74" i="1" s="1"/>
  <c r="L166" i="3"/>
  <c r="N164" i="3"/>
  <c r="L165" i="3"/>
  <c r="N166" i="3"/>
  <c r="O165" i="3"/>
  <c r="O166" i="3"/>
  <c r="N165" i="3"/>
  <c r="L164" i="3"/>
  <c r="O169" i="3"/>
  <c r="O168" i="3"/>
  <c r="N168" i="3"/>
  <c r="L169" i="3"/>
  <c r="T169" i="3" s="1"/>
  <c r="M176" i="3"/>
  <c r="M171" i="3"/>
  <c r="R171" i="3" s="1"/>
  <c r="O171" i="3"/>
  <c r="O170" i="3"/>
  <c r="N170" i="3"/>
  <c r="O174" i="3"/>
  <c r="N174" i="3"/>
  <c r="L172" i="3"/>
  <c r="N177" i="3"/>
  <c r="L176" i="3"/>
  <c r="S176" i="3" s="1"/>
  <c r="O179" i="3"/>
  <c r="N179" i="3"/>
  <c r="N176" i="3"/>
  <c r="M177" i="3"/>
  <c r="M173" i="3"/>
  <c r="O178" i="3"/>
  <c r="M178" i="3"/>
  <c r="N173" i="3"/>
  <c r="L178" i="3"/>
  <c r="S178" i="3" s="1"/>
  <c r="N178" i="3"/>
  <c r="O173" i="3"/>
  <c r="L170" i="3"/>
  <c r="O177" i="3"/>
  <c r="M169" i="3"/>
  <c r="R169" i="3" s="1"/>
  <c r="N169" i="3"/>
  <c r="M175" i="3"/>
  <c r="L179" i="3"/>
  <c r="T179" i="3" s="1"/>
  <c r="O167" i="3"/>
  <c r="L167" i="3"/>
  <c r="Q167" i="3" s="1"/>
  <c r="D75" i="1" s="1"/>
  <c r="T119" i="3"/>
  <c r="L168" i="3"/>
  <c r="Q168" i="3" s="1"/>
  <c r="D76" i="1" s="1"/>
  <c r="Q169" i="3"/>
  <c r="L175" i="3"/>
  <c r="M174" i="3"/>
  <c r="M172" i="3"/>
  <c r="O175" i="3"/>
  <c r="L174" i="3"/>
  <c r="N175" i="3"/>
  <c r="M168" i="3"/>
  <c r="R168" i="3" s="1"/>
  <c r="U168" i="3" s="1"/>
  <c r="E76" i="1" s="1"/>
  <c r="L177" i="3"/>
  <c r="M170" i="3"/>
  <c r="R170" i="3" s="1"/>
  <c r="N171" i="3"/>
  <c r="O172" i="3"/>
  <c r="N172" i="3"/>
  <c r="M179" i="3"/>
  <c r="L171" i="3"/>
  <c r="L173" i="3"/>
  <c r="S134" i="3"/>
  <c r="S137" i="3"/>
  <c r="T122" i="3"/>
  <c r="R137" i="3"/>
  <c r="Q132" i="3"/>
  <c r="R119" i="3"/>
  <c r="R122" i="3"/>
  <c r="R130" i="3"/>
  <c r="S117" i="3"/>
  <c r="E92" i="3" s="1"/>
  <c r="R116" i="3"/>
  <c r="U116" i="3" s="1"/>
  <c r="E51" i="1" s="1"/>
  <c r="T129" i="3"/>
  <c r="S129" i="3"/>
  <c r="S131" i="3"/>
  <c r="T116" i="3"/>
  <c r="W116" i="3" s="1"/>
  <c r="H51" i="1" s="1"/>
  <c r="T131" i="3"/>
  <c r="Q116" i="3"/>
  <c r="D51" i="1" s="1"/>
  <c r="Q128" i="3"/>
  <c r="T117" i="3"/>
  <c r="W117" i="3" s="1"/>
  <c r="H52" i="1" s="1"/>
  <c r="T130" i="3"/>
  <c r="S123" i="3"/>
  <c r="T123" i="3"/>
  <c r="R123" i="3"/>
  <c r="R117" i="3"/>
  <c r="S128" i="3"/>
  <c r="T128" i="3"/>
  <c r="S130" i="3"/>
  <c r="S119" i="3"/>
  <c r="Q119" i="3"/>
  <c r="D54" i="1" s="1"/>
  <c r="T125" i="3"/>
  <c r="S125" i="3"/>
  <c r="R135" i="3"/>
  <c r="T135" i="3"/>
  <c r="R125" i="3"/>
  <c r="S127" i="3"/>
  <c r="T134" i="3"/>
  <c r="R124" i="3"/>
  <c r="S120" i="3"/>
  <c r="V120" i="3" s="1"/>
  <c r="F55" i="1" s="1"/>
  <c r="T124" i="3"/>
  <c r="R120" i="3"/>
  <c r="U120" i="3" s="1"/>
  <c r="E55" i="1" s="1"/>
  <c r="T120" i="3"/>
  <c r="W120" i="3" s="1"/>
  <c r="H55" i="1" s="1"/>
  <c r="Q124" i="3"/>
  <c r="S133" i="3"/>
  <c r="R133" i="3"/>
  <c r="T133" i="3"/>
  <c r="Q133" i="3"/>
  <c r="R129" i="3"/>
  <c r="R127" i="3"/>
  <c r="T127" i="3"/>
  <c r="R136" i="3"/>
  <c r="T136" i="3"/>
  <c r="S136" i="3"/>
  <c r="R121" i="3"/>
  <c r="Q121" i="3"/>
  <c r="D56" i="1" s="1"/>
  <c r="S121" i="3"/>
  <c r="T121" i="3"/>
  <c r="S126" i="3"/>
  <c r="R126" i="3"/>
  <c r="T126" i="3"/>
  <c r="Q126" i="3"/>
  <c r="A160" i="3"/>
  <c r="D53" i="1"/>
  <c r="D52" i="1"/>
  <c r="V117" i="3"/>
  <c r="F52" i="1" s="1"/>
  <c r="A99" i="3"/>
  <c r="U117" i="3" l="1"/>
  <c r="E52" i="1" s="1"/>
  <c r="D101" i="3"/>
  <c r="E101" i="3"/>
  <c r="C101" i="3"/>
  <c r="Q165" i="3"/>
  <c r="D73" i="1" s="1"/>
  <c r="T165" i="3"/>
  <c r="W165" i="3" s="1"/>
  <c r="X165" i="3" s="1"/>
  <c r="H73" i="1" s="1"/>
  <c r="S165" i="3"/>
  <c r="V165" i="3" s="1"/>
  <c r="F73" i="1" s="1"/>
  <c r="S164" i="3"/>
  <c r="V164" i="3" s="1"/>
  <c r="F72" i="1" s="1"/>
  <c r="Q164" i="3"/>
  <c r="D72" i="1" s="1"/>
  <c r="T164" i="3"/>
  <c r="W164" i="3" s="1"/>
  <c r="X164" i="3" s="1"/>
  <c r="H72" i="1" s="1"/>
  <c r="Q166" i="3"/>
  <c r="D74" i="1" s="1"/>
  <c r="S166" i="3"/>
  <c r="V166" i="3" s="1"/>
  <c r="F74" i="1" s="1"/>
  <c r="T166" i="3"/>
  <c r="W166" i="3" s="1"/>
  <c r="X166" i="3" s="1"/>
  <c r="H74" i="1" s="1"/>
  <c r="T172" i="3"/>
  <c r="S172" i="3"/>
  <c r="S169" i="3"/>
  <c r="S170" i="3"/>
  <c r="T176" i="3"/>
  <c r="T178" i="3"/>
  <c r="Q170" i="3"/>
  <c r="T170" i="3"/>
  <c r="S179" i="3"/>
  <c r="S168" i="3"/>
  <c r="V168" i="3" s="1"/>
  <c r="F76" i="1" s="1"/>
  <c r="S167" i="3"/>
  <c r="V167" i="3" s="1"/>
  <c r="F75" i="1" s="1"/>
  <c r="T168" i="3"/>
  <c r="W168" i="3" s="1"/>
  <c r="X168" i="3" s="1"/>
  <c r="H76" i="1" s="1"/>
  <c r="T167" i="3"/>
  <c r="W167" i="3" s="1"/>
  <c r="X167" i="3" s="1"/>
  <c r="H75" i="1" s="1"/>
  <c r="T175" i="3"/>
  <c r="S175" i="3"/>
  <c r="S171" i="3"/>
  <c r="T171" i="3"/>
  <c r="Q171" i="3"/>
  <c r="T173" i="3"/>
  <c r="S173" i="3"/>
  <c r="T174" i="3"/>
  <c r="S174" i="3"/>
  <c r="S177" i="3"/>
  <c r="T177" i="3"/>
  <c r="D92" i="3"/>
  <c r="C92" i="3"/>
  <c r="A161" i="3"/>
  <c r="M145" i="3" s="1"/>
  <c r="A100" i="3"/>
  <c r="B199" i="3" l="1"/>
  <c r="I199" i="3" s="1"/>
  <c r="A199" i="3" s="1"/>
  <c r="A200" i="3" s="1"/>
  <c r="M143" i="3"/>
  <c r="O145" i="3"/>
  <c r="N143" i="3"/>
  <c r="L143" i="3"/>
  <c r="O143" i="3"/>
  <c r="N144" i="3"/>
  <c r="L144" i="3"/>
  <c r="O144" i="3"/>
  <c r="M144" i="3"/>
  <c r="N161" i="3"/>
  <c r="L145" i="3"/>
  <c r="N145" i="3"/>
  <c r="L146" i="3"/>
  <c r="N146" i="3"/>
  <c r="M146" i="3"/>
  <c r="M153" i="3"/>
  <c r="O155" i="3"/>
  <c r="L158" i="3"/>
  <c r="R158" i="3" s="1"/>
  <c r="M148" i="3"/>
  <c r="N153" i="3"/>
  <c r="L159" i="3"/>
  <c r="T159" i="3" s="1"/>
  <c r="N160" i="3"/>
  <c r="O159" i="3"/>
  <c r="N152" i="3"/>
  <c r="L154" i="3"/>
  <c r="R154" i="3" s="1"/>
  <c r="O157" i="3"/>
  <c r="L149" i="3"/>
  <c r="Q149" i="3" s="1"/>
  <c r="D65" i="1" s="1"/>
  <c r="N150" i="3"/>
  <c r="O150" i="3"/>
  <c r="N158" i="3"/>
  <c r="O151" i="3"/>
  <c r="O153" i="3"/>
  <c r="L157" i="3"/>
  <c r="T157" i="3" s="1"/>
  <c r="N148" i="3"/>
  <c r="L156" i="3"/>
  <c r="S156" i="3" s="1"/>
  <c r="L148" i="3"/>
  <c r="Q146" i="3"/>
  <c r="D62" i="1" s="1"/>
  <c r="O147" i="3"/>
  <c r="N147" i="3"/>
  <c r="L147" i="3"/>
  <c r="M147" i="3"/>
  <c r="O146" i="3"/>
  <c r="L150" i="3"/>
  <c r="N159" i="3"/>
  <c r="M154" i="3"/>
  <c r="M150" i="3"/>
  <c r="M158" i="3"/>
  <c r="O148" i="3"/>
  <c r="T148" i="3" s="1"/>
  <c r="W148" i="3" s="1"/>
  <c r="H64" i="1" s="1"/>
  <c r="N155" i="3"/>
  <c r="M160" i="3"/>
  <c r="O161" i="3"/>
  <c r="O152" i="3"/>
  <c r="N149" i="3"/>
  <c r="N151" i="3"/>
  <c r="O154" i="3"/>
  <c r="O156" i="3"/>
  <c r="L151" i="3"/>
  <c r="L160" i="3"/>
  <c r="O160" i="3"/>
  <c r="M152" i="3"/>
  <c r="M151" i="3"/>
  <c r="L152" i="3"/>
  <c r="M161" i="3"/>
  <c r="N157" i="3"/>
  <c r="L161" i="3"/>
  <c r="L155" i="3"/>
  <c r="O158" i="3"/>
  <c r="M149" i="3"/>
  <c r="N156" i="3"/>
  <c r="M156" i="3"/>
  <c r="N154" i="3"/>
  <c r="L153" i="3"/>
  <c r="M157" i="3"/>
  <c r="O149" i="3"/>
  <c r="M155" i="3"/>
  <c r="M159" i="3"/>
  <c r="A101" i="3"/>
  <c r="L200" i="3" l="1"/>
  <c r="Q200" i="3" s="1"/>
  <c r="L198" i="3"/>
  <c r="Q198" i="3" s="1"/>
  <c r="D85" i="1" s="1"/>
  <c r="L199" i="3"/>
  <c r="Q199" i="3" s="1"/>
  <c r="D86" i="1" s="1"/>
  <c r="R148" i="3"/>
  <c r="U148" i="3" s="1"/>
  <c r="E64" i="1" s="1"/>
  <c r="Q143" i="3"/>
  <c r="D59" i="1" s="1"/>
  <c r="R143" i="3"/>
  <c r="U143" i="3" s="1"/>
  <c r="E59" i="1" s="1"/>
  <c r="S143" i="3"/>
  <c r="V143" i="3" s="1"/>
  <c r="F59" i="1" s="1"/>
  <c r="T143" i="3"/>
  <c r="W143" i="3" s="1"/>
  <c r="H59" i="1" s="1"/>
  <c r="T158" i="3"/>
  <c r="S158" i="3"/>
  <c r="R146" i="3"/>
  <c r="U146" i="3" s="1"/>
  <c r="E62" i="1" s="1"/>
  <c r="Q144" i="3"/>
  <c r="D60" i="1" s="1"/>
  <c r="T144" i="3"/>
  <c r="W144" i="3" s="1"/>
  <c r="H60" i="1" s="1"/>
  <c r="R144" i="3"/>
  <c r="U144" i="3" s="1"/>
  <c r="E60" i="1" s="1"/>
  <c r="S144" i="3"/>
  <c r="V144" i="3" s="1"/>
  <c r="F60" i="1" s="1"/>
  <c r="Q145" i="3"/>
  <c r="D61" i="1" s="1"/>
  <c r="T145" i="3"/>
  <c r="W145" i="3" s="1"/>
  <c r="H61" i="1" s="1"/>
  <c r="R145" i="3"/>
  <c r="U145" i="3" s="1"/>
  <c r="E61" i="1" s="1"/>
  <c r="S145" i="3"/>
  <c r="V145" i="3" s="1"/>
  <c r="F61" i="1" s="1"/>
  <c r="S146" i="3"/>
  <c r="V146" i="3" s="1"/>
  <c r="F62" i="1" s="1"/>
  <c r="T154" i="3"/>
  <c r="Q159" i="3"/>
  <c r="T146" i="3"/>
  <c r="W146" i="3" s="1"/>
  <c r="H62" i="1" s="1"/>
  <c r="T149" i="3"/>
  <c r="W149" i="3" s="1"/>
  <c r="H65" i="1" s="1"/>
  <c r="S148" i="3"/>
  <c r="V148" i="3" s="1"/>
  <c r="F64" i="1" s="1"/>
  <c r="Q158" i="3"/>
  <c r="T156" i="3"/>
  <c r="R156" i="3"/>
  <c r="S149" i="3"/>
  <c r="V149" i="3" s="1"/>
  <c r="F65" i="1" s="1"/>
  <c r="Q154" i="3"/>
  <c r="S159" i="3"/>
  <c r="S154" i="3"/>
  <c r="R159" i="3"/>
  <c r="S157" i="3"/>
  <c r="Q157" i="3"/>
  <c r="Q148" i="3"/>
  <c r="D64" i="1" s="1"/>
  <c r="Q156" i="3"/>
  <c r="R157" i="3"/>
  <c r="R149" i="3"/>
  <c r="U149" i="3" s="1"/>
  <c r="E65" i="1" s="1"/>
  <c r="Q147" i="3"/>
  <c r="D63" i="1" s="1"/>
  <c r="T147" i="3"/>
  <c r="W147" i="3" s="1"/>
  <c r="H63" i="1" s="1"/>
  <c r="R147" i="3"/>
  <c r="U147" i="3" s="1"/>
  <c r="E63" i="1" s="1"/>
  <c r="S147" i="3"/>
  <c r="V147" i="3" s="1"/>
  <c r="F63" i="1" s="1"/>
  <c r="Q150" i="3"/>
  <c r="D66" i="1" s="1"/>
  <c r="R150" i="3"/>
  <c r="U150" i="3" s="1"/>
  <c r="E66" i="1" s="1"/>
  <c r="S150" i="3"/>
  <c r="V150" i="3" s="1"/>
  <c r="F66" i="1" s="1"/>
  <c r="T150" i="3"/>
  <c r="W150" i="3" s="1"/>
  <c r="H66" i="1" s="1"/>
  <c r="R153" i="3"/>
  <c r="Q153" i="3"/>
  <c r="D69" i="1" s="1"/>
  <c r="S153" i="3"/>
  <c r="T153" i="3"/>
  <c r="R151" i="3"/>
  <c r="Q151" i="3"/>
  <c r="D67" i="1" s="1"/>
  <c r="T151" i="3"/>
  <c r="S151" i="3"/>
  <c r="R155" i="3"/>
  <c r="S155" i="3"/>
  <c r="T155" i="3"/>
  <c r="Q155" i="3"/>
  <c r="S152" i="3"/>
  <c r="T152" i="3"/>
  <c r="R152" i="3"/>
  <c r="Q152" i="3"/>
  <c r="D68" i="1" s="1"/>
  <c r="T160" i="3"/>
  <c r="Q160" i="3"/>
  <c r="R160" i="3"/>
  <c r="S160" i="3"/>
  <c r="A102" i="3"/>
  <c r="A103" i="3" l="1"/>
  <c r="A104" i="3" l="1"/>
  <c r="N92" i="3" s="1"/>
  <c r="O91" i="3" l="1"/>
  <c r="M92" i="3"/>
  <c r="R92" i="3" s="1"/>
  <c r="E42" i="1" s="1"/>
  <c r="M91" i="3"/>
  <c r="R91" i="3" s="1"/>
  <c r="E41" i="1" s="1"/>
  <c r="O92" i="3"/>
  <c r="L92" i="3"/>
  <c r="Q92" i="3" s="1"/>
  <c r="D42" i="1" s="1"/>
  <c r="N95" i="3"/>
  <c r="L91" i="3"/>
  <c r="N91" i="3"/>
  <c r="M93" i="3"/>
  <c r="R93" i="3" s="1"/>
  <c r="E43" i="1" s="1"/>
  <c r="L94" i="3"/>
  <c r="L98" i="3"/>
  <c r="S98" i="3" s="1"/>
  <c r="N104" i="3"/>
  <c r="O103" i="3"/>
  <c r="L99" i="3"/>
  <c r="Q99" i="3" s="1"/>
  <c r="M94" i="3"/>
  <c r="R94" i="3" s="1"/>
  <c r="N93" i="3"/>
  <c r="N102" i="3"/>
  <c r="O101" i="3"/>
  <c r="L101" i="3"/>
  <c r="M100" i="3"/>
  <c r="N99" i="3"/>
  <c r="O94" i="3"/>
  <c r="L103" i="3"/>
  <c r="S103" i="3" s="1"/>
  <c r="M98" i="3"/>
  <c r="R98" i="3" s="1"/>
  <c r="N97" i="3"/>
  <c r="O96" i="3"/>
  <c r="L96" i="3"/>
  <c r="M95" i="3"/>
  <c r="R95" i="3" s="1"/>
  <c r="M104" i="3"/>
  <c r="R104" i="3" s="1"/>
  <c r="N103" i="3"/>
  <c r="O98" i="3"/>
  <c r="M97" i="3"/>
  <c r="R97" i="3" s="1"/>
  <c r="N96" i="3"/>
  <c r="O95" i="3"/>
  <c r="M102" i="3"/>
  <c r="R102" i="3" s="1"/>
  <c r="N101" i="3"/>
  <c r="O100" i="3"/>
  <c r="L100" i="3"/>
  <c r="M99" i="3"/>
  <c r="R99" i="3" s="1"/>
  <c r="N94" i="3"/>
  <c r="O93" i="3"/>
  <c r="L93" i="3"/>
  <c r="O102" i="3"/>
  <c r="L102" i="3"/>
  <c r="Q102" i="3" s="1"/>
  <c r="M101" i="3"/>
  <c r="R101" i="3" s="1"/>
  <c r="N100" i="3"/>
  <c r="O99" i="3"/>
  <c r="L95" i="3"/>
  <c r="O104" i="3"/>
  <c r="L104" i="3"/>
  <c r="Q104" i="3" s="1"/>
  <c r="M103" i="3"/>
  <c r="R103" i="3" s="1"/>
  <c r="N98" i="3"/>
  <c r="O97" i="3"/>
  <c r="L97" i="3"/>
  <c r="M96" i="3"/>
  <c r="R96" i="3" s="1"/>
  <c r="R100" i="3"/>
  <c r="T92" i="3" l="1"/>
  <c r="H42" i="1" s="1"/>
  <c r="S99" i="3"/>
  <c r="Q98" i="3"/>
  <c r="S92" i="3"/>
  <c r="F42" i="1" s="1"/>
  <c r="S102" i="3"/>
  <c r="T102" i="3"/>
  <c r="T91" i="3"/>
  <c r="H41" i="1" s="1"/>
  <c r="S91" i="3"/>
  <c r="F41" i="1" s="1"/>
  <c r="Q91" i="3"/>
  <c r="D41" i="1" s="1"/>
  <c r="T104" i="3"/>
  <c r="S104" i="3"/>
  <c r="T98" i="3"/>
  <c r="T99" i="3"/>
  <c r="Q103" i="3"/>
  <c r="T103" i="3"/>
  <c r="Q101" i="3"/>
  <c r="S101" i="3"/>
  <c r="T101" i="3"/>
  <c r="Q96" i="3"/>
  <c r="T96" i="3"/>
  <c r="S96" i="3"/>
  <c r="Q97" i="3"/>
  <c r="T97" i="3"/>
  <c r="S97" i="3"/>
  <c r="T93" i="3"/>
  <c r="Q93" i="3"/>
  <c r="D43" i="1" s="1"/>
  <c r="S93" i="3"/>
  <c r="F43" i="1" s="1"/>
  <c r="T95" i="3"/>
  <c r="S95" i="3"/>
  <c r="Q95" i="3"/>
  <c r="T100" i="3"/>
  <c r="Q100" i="3"/>
  <c r="S100" i="3"/>
  <c r="S94" i="3"/>
  <c r="T94" i="3"/>
  <c r="Q94" i="3"/>
  <c r="H43" i="1" l="1"/>
  <c r="T201" i="3"/>
  <c r="H84" i="1" s="1"/>
</calcChain>
</file>

<file path=xl/comments1.xml><?xml version="1.0" encoding="utf-8"?>
<comments xmlns="http://schemas.openxmlformats.org/spreadsheetml/2006/main">
  <authors>
    <author>Леонид</author>
  </authors>
  <commentList>
    <comment ref="A20" authorId="0" shapeId="0">
      <text>
        <r>
          <rPr>
            <b/>
            <i/>
            <sz val="8"/>
            <color indexed="81"/>
            <rFont val="Tahoma"/>
            <family val="2"/>
            <charset val="204"/>
          </rPr>
          <t>Однуступенчатая</t>
        </r>
        <r>
          <rPr>
            <b/>
            <sz val="8"/>
            <color indexed="81"/>
            <rFont val="Tahoma"/>
            <family val="2"/>
            <charset val="204"/>
          </rPr>
          <t xml:space="preserve"> - одно рабочее значение мощности, из всего диапазона настройки горелки
</t>
        </r>
        <r>
          <rPr>
            <b/>
            <i/>
            <sz val="8"/>
            <color indexed="81"/>
            <rFont val="Tahoma"/>
            <family val="2"/>
            <charset val="204"/>
          </rPr>
          <t>Двухступенчатая</t>
        </r>
        <r>
          <rPr>
            <b/>
            <sz val="8"/>
            <color indexed="81"/>
            <rFont val="Tahoma"/>
            <family val="2"/>
            <charset val="204"/>
          </rPr>
          <t xml:space="preserve"> - два рабочих значения мощности, из всего диапазона настройки горелки
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Модулирующая </t>
        </r>
        <r>
          <rPr>
            <b/>
            <sz val="8"/>
            <color indexed="81"/>
            <rFont val="Tahoma"/>
            <family val="2"/>
            <charset val="204"/>
          </rPr>
          <t>- диапазон рабочих значений мощности,  из всего диапазона настройки горелки.</t>
        </r>
        <r>
          <rPr>
            <sz val="8"/>
            <color indexed="81"/>
            <rFont val="Tahoma"/>
            <family val="2"/>
            <charset val="204"/>
          </rPr>
          <t xml:space="preserve">
 </t>
        </r>
      </text>
    </comment>
    <comment ref="A22" authorId="0" shapeId="0">
      <text>
        <r>
          <rPr>
            <b/>
            <i/>
            <sz val="8"/>
            <color indexed="81"/>
            <rFont val="Tahoma"/>
            <family val="2"/>
            <charset val="204"/>
          </rPr>
          <t xml:space="preserve">Ручное - </t>
        </r>
        <r>
          <rPr>
            <b/>
            <sz val="8"/>
            <color indexed="81"/>
            <rFont val="Tahoma"/>
            <family val="2"/>
            <charset val="204"/>
          </rPr>
          <t xml:space="preserve">управление по электронному термостату котла,
</t>
        </r>
        <r>
          <rPr>
            <b/>
            <i/>
            <sz val="8"/>
            <color indexed="81"/>
            <rFont val="Tahoma"/>
            <family val="2"/>
            <charset val="204"/>
          </rPr>
          <t xml:space="preserve">Погодозависимое - </t>
        </r>
        <r>
          <rPr>
            <b/>
            <sz val="8"/>
            <color indexed="81"/>
            <rFont val="Tahoma"/>
            <family val="2"/>
            <charset val="204"/>
          </rPr>
          <t>управление по датчику наружной температуры (входит в комплект поставки оборудования).
Для котлов серии MCA PRO ручное управление не предлагается.</t>
        </r>
      </text>
    </comment>
    <comment ref="A24" authorId="0" shapeId="0">
      <text>
        <r>
          <rPr>
            <b/>
            <sz val="8"/>
            <color indexed="81"/>
            <rFont val="Tahoma"/>
            <family val="2"/>
            <charset val="204"/>
          </rPr>
          <t>Если выбран двухконтурный котел NANEO PMC-M PLUS, данное меню предлагает вместо использования встроенного пластинчатого теплообменника для горячей воды, подключить бойлер косвенного нагрева.</t>
        </r>
      </text>
    </comment>
    <comment ref="A35" authorId="0" shapeId="0">
      <text>
        <r>
          <rPr>
            <b/>
            <sz val="8"/>
            <color indexed="81"/>
            <rFont val="Tahoma"/>
            <family val="2"/>
            <charset val="204"/>
          </rPr>
          <t>Подходящая для данной системы модель котла и панели управления.</t>
        </r>
      </text>
    </comment>
    <comment ref="A39" authorId="0" shapeId="0">
      <text>
        <r>
          <rPr>
            <b/>
            <sz val="8"/>
            <color indexed="81"/>
            <rFont val="Tahoma"/>
            <family val="2"/>
            <charset val="204"/>
          </rPr>
          <t>Обязательное для заказа дополнительное оборудование для панели управления.</t>
        </r>
      </text>
    </comment>
    <comment ref="A44" authorId="0" shapeId="0">
      <text>
        <r>
          <rPr>
            <b/>
            <sz val="8"/>
            <color indexed="81"/>
            <rFont val="Tahoma"/>
            <family val="2"/>
            <charset val="204"/>
          </rPr>
          <t>При наличии двух предложенных вариантов, выбрать горелку:
…S - стандартная или 
…N - пониженные выбросы окисей азота NOх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4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Выбрать один водонагреватель, наиболее подходящий по объему.
Для получения артикула и ед. поставки необходимо поставить метку напротив предлагаемого оборудования.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В случае установки водонагревателя вдали от котла, набор соединительных трубопроводов котел-водонагреватель НЕ ЗАКАЗЫВАЕТСЯ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  <charset val="204"/>
          </rPr>
          <t>Для получения артикула и ед. поставки необходимо поставить метку напротив предлагаемого оборудования.</t>
        </r>
      </text>
    </comment>
    <comment ref="A7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Для получения артикула и ед. поставки необходимо поставить метку напротив предлагаемого оборудования.
</t>
        </r>
        <r>
          <rPr>
            <b/>
            <u/>
            <sz val="8"/>
            <color indexed="81"/>
            <rFont val="Tahoma"/>
            <family val="2"/>
            <charset val="204"/>
          </rPr>
          <t>Для каждого из контуров отопления можно выбрать одинаковые датчики/термостаты или для каждого контура свой.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Радиопередатчик необходим для беспроводного диалогового модуля (без радиопередатчика).
Напротив выбранной единицы оборудования в колонке КОЛ-ВО указать необходимое количество датчиков/термостатов.</t>
        </r>
      </text>
    </comment>
    <comment ref="A77" authorId="0" shapeId="0">
      <text>
        <r>
          <rPr>
            <b/>
            <sz val="8"/>
            <color indexed="81"/>
            <rFont val="Tahoma"/>
            <family val="2"/>
            <charset val="204"/>
          </rPr>
          <t>Для получения артикула и ед. поставки необходимо поставить метку напротив предлагаемого оборудования.</t>
        </r>
      </text>
    </comment>
    <comment ref="A81" authorId="0" shapeId="0">
      <text>
        <r>
          <rPr>
            <b/>
            <sz val="8"/>
            <color indexed="81"/>
            <rFont val="Tahoma"/>
            <family val="2"/>
            <charset val="204"/>
          </rPr>
          <t>Для получения артикула и ед. поставки необходимо поставить метку напротив предлагаемого оборудования.</t>
        </r>
      </text>
    </comment>
  </commentList>
</comments>
</file>

<file path=xl/comments2.xml><?xml version="1.0" encoding="utf-8"?>
<comments xmlns="http://schemas.openxmlformats.org/spreadsheetml/2006/main">
  <authors>
    <author>fedor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134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135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136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137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138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230-6 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04"/>
          </rPr>
          <t>fedor:</t>
        </r>
        <r>
          <rPr>
            <sz val="9"/>
            <color indexed="81"/>
            <rFont val="Tahoma"/>
            <family val="2"/>
            <charset val="204"/>
          </rPr>
          <t xml:space="preserve">
DTG 139</t>
        </r>
      </text>
    </comment>
  </commentList>
</comments>
</file>

<file path=xl/comments3.xml><?xml version="1.0" encoding="utf-8"?>
<comments xmlns="http://schemas.openxmlformats.org/spreadsheetml/2006/main">
  <authors>
    <author>Леонид</author>
  </authors>
  <commentList>
    <comment ref="A267" authorId="0" shapeId="0">
      <text>
        <r>
          <rPr>
            <b/>
            <sz val="8"/>
            <color indexed="81"/>
            <rFont val="Tahoma"/>
            <family val="2"/>
            <charset val="204"/>
          </rPr>
          <t>Павел:</t>
        </r>
        <r>
          <rPr>
            <sz val="8"/>
            <color indexed="81"/>
            <rFont val="Tahoma"/>
            <family val="2"/>
            <charset val="204"/>
          </rPr>
          <t xml:space="preserve">
для 4-5-6 секций (DTG X 23N,30N, 36N)</t>
        </r>
      </text>
    </comment>
    <comment ref="A268" authorId="0" shapeId="0">
      <text>
        <r>
          <rPr>
            <b/>
            <sz val="8"/>
            <color indexed="81"/>
            <rFont val="Tahoma"/>
            <family val="2"/>
            <charset val="204"/>
          </rPr>
          <t>Павел:</t>
        </r>
        <r>
          <rPr>
            <sz val="8"/>
            <color indexed="81"/>
            <rFont val="Tahoma"/>
            <family val="2"/>
            <charset val="204"/>
          </rPr>
          <t xml:space="preserve">
для 7 секций (DTG X 42N)</t>
        </r>
      </text>
    </comment>
    <comment ref="A269" authorId="0" shapeId="0">
      <text>
        <r>
          <rPr>
            <b/>
            <sz val="8"/>
            <color indexed="81"/>
            <rFont val="Tahoma"/>
            <family val="2"/>
            <charset val="204"/>
          </rPr>
          <t>Павел:</t>
        </r>
        <r>
          <rPr>
            <sz val="8"/>
            <color indexed="81"/>
            <rFont val="Tahoma"/>
            <family val="2"/>
            <charset val="204"/>
          </rPr>
          <t xml:space="preserve">
для 8-9 секций (DTG X 48N, 54N)</t>
        </r>
      </text>
    </comment>
  </commentList>
</comments>
</file>

<file path=xl/sharedStrings.xml><?xml version="1.0" encoding="utf-8"?>
<sst xmlns="http://schemas.openxmlformats.org/spreadsheetml/2006/main" count="5572" uniqueCount="1530">
  <si>
    <t>Газ</t>
  </si>
  <si>
    <t>Вид топлива:</t>
  </si>
  <si>
    <t>DTG X..N</t>
  </si>
  <si>
    <t>Тип управления:</t>
  </si>
  <si>
    <t>Погодозависимое</t>
  </si>
  <si>
    <t>DTG 130</t>
  </si>
  <si>
    <t>ГВС</t>
  </si>
  <si>
    <t>Необходимое оборудование для панели управления:</t>
  </si>
  <si>
    <t>Наименование:</t>
  </si>
  <si>
    <t>Артикул</t>
  </si>
  <si>
    <t>Ед.пост.</t>
  </si>
  <si>
    <t>Модуль MB2</t>
  </si>
  <si>
    <t>AD128</t>
  </si>
  <si>
    <t>Необходимое оборудование для гидравлического контура:</t>
  </si>
  <si>
    <t>Водонагреватель GMT130 (1)</t>
  </si>
  <si>
    <t>EA1</t>
  </si>
  <si>
    <t>Трубопроводы котел/ водонагреватель для водонагревателя GMT130</t>
  </si>
  <si>
    <t>EA30</t>
  </si>
  <si>
    <t>EA119</t>
  </si>
  <si>
    <t>Отопление (прямой контур):</t>
  </si>
  <si>
    <t>В комплекте заводской поставки</t>
  </si>
  <si>
    <t>Гидравлический модуль для прямого  контура- с высокопроизводительным насосом (класс A)</t>
  </si>
  <si>
    <t>EA135</t>
  </si>
  <si>
    <t>EA90</t>
  </si>
  <si>
    <t>EA89</t>
  </si>
  <si>
    <t>Группа безопасности</t>
  </si>
  <si>
    <t>EA54</t>
  </si>
  <si>
    <t>DTG 230</t>
  </si>
  <si>
    <t>GT 120</t>
  </si>
  <si>
    <t>GT 220</t>
  </si>
  <si>
    <t>--</t>
  </si>
  <si>
    <t>base de données chaudières</t>
  </si>
  <si>
    <t>solution</t>
  </si>
  <si>
    <t>Pmax</t>
  </si>
  <si>
    <t>Modèle</t>
  </si>
  <si>
    <t>combustible</t>
  </si>
  <si>
    <t>Pmin</t>
  </si>
  <si>
    <t>n°test</t>
  </si>
  <si>
    <t>solutions</t>
  </si>
  <si>
    <t>kW</t>
  </si>
  <si>
    <t>sans regu</t>
  </si>
  <si>
    <t>Модель</t>
  </si>
  <si>
    <t>P min (кВт)</t>
  </si>
  <si>
    <t>P max (кВт)</t>
  </si>
  <si>
    <t>DTG 134</t>
  </si>
  <si>
    <t>газ</t>
  </si>
  <si>
    <t>GT 123</t>
  </si>
  <si>
    <t>ж.топливо</t>
  </si>
  <si>
    <t>DTG X 23 N</t>
  </si>
  <si>
    <t>DTG 135</t>
  </si>
  <si>
    <t>GT 124</t>
  </si>
  <si>
    <t>DTG 136</t>
  </si>
  <si>
    <t>DTG X 30 N</t>
  </si>
  <si>
    <t>GT 125</t>
  </si>
  <si>
    <t>DTG 137</t>
  </si>
  <si>
    <t>DTG X 36 N</t>
  </si>
  <si>
    <t>GT 126</t>
  </si>
  <si>
    <t>DTG 138</t>
  </si>
  <si>
    <t>DTG X 42 N</t>
  </si>
  <si>
    <t xml:space="preserve">DTG 230-6 </t>
  </si>
  <si>
    <t>DTG 139</t>
  </si>
  <si>
    <t>DTG X 48 N</t>
  </si>
  <si>
    <t>GT 224</t>
  </si>
  <si>
    <t>DTG X 54 N</t>
  </si>
  <si>
    <t>DTG 230-7</t>
  </si>
  <si>
    <t>DTG 230-8</t>
  </si>
  <si>
    <t>GT 225</t>
  </si>
  <si>
    <t>DTG 230-9</t>
  </si>
  <si>
    <t>GT 226</t>
  </si>
  <si>
    <t>DTG 230-10</t>
  </si>
  <si>
    <t>DTG 230-11</t>
  </si>
  <si>
    <t>GT 227</t>
  </si>
  <si>
    <t>DTG 230-12</t>
  </si>
  <si>
    <t>GT 228</t>
  </si>
  <si>
    <t>DTG 230-13</t>
  </si>
  <si>
    <t>DTG 230-14</t>
  </si>
  <si>
    <t>MCA 45</t>
  </si>
  <si>
    <t>MCA 65</t>
  </si>
  <si>
    <t>MCA 90</t>
  </si>
  <si>
    <t>MCA 115</t>
  </si>
  <si>
    <t>Жидкое топливо</t>
  </si>
  <si>
    <t>Тип котла:</t>
  </si>
  <si>
    <t>Тип котла</t>
  </si>
  <si>
    <t>Мощ</t>
  </si>
  <si>
    <t>Тип бойлера:</t>
  </si>
  <si>
    <t>Ручное управление:</t>
  </si>
  <si>
    <t>Термостат комнатной температуры: непрограммируемый</t>
  </si>
  <si>
    <t>AD140</t>
  </si>
  <si>
    <t>Термостат комнатной температуры программируемый (проводной)</t>
  </si>
  <si>
    <t>AD137</t>
  </si>
  <si>
    <t>Термостат комнатной температуры программируемый (беспроводной)</t>
  </si>
  <si>
    <t>AD200</t>
  </si>
  <si>
    <t>Погодозависимое управление:</t>
  </si>
  <si>
    <t>Модуль RX77S (в комплекте датчик наружной температуры, котловой датчик, датчик ГВС)</t>
  </si>
  <si>
    <t>AD230</t>
  </si>
  <si>
    <t>Отопление (1 смесительный контур):</t>
  </si>
  <si>
    <t>Модуль RX77S (в комплекте с модулем датчик наружной температуры, котловой датчик, датчик ГВС)</t>
  </si>
  <si>
    <t>AD240</t>
  </si>
  <si>
    <t>Гидравлический модуль для 1 смесительного   контура- с высокопроизводительным насосом (класс A)</t>
  </si>
  <si>
    <t>Датчик комнатной температуры СTI -S -O2-KTY 81</t>
  </si>
  <si>
    <t>AD238</t>
  </si>
  <si>
    <t>Датчик комнатной температуры с регулировкой СTI -S -O3-KTY 81</t>
  </si>
  <si>
    <t>AD239</t>
  </si>
  <si>
    <t>Отопление (прямой контур+1 смесительный контур)</t>
  </si>
  <si>
    <t>Горелка для наддувного котла:</t>
  </si>
  <si>
    <t>Ручное управление (панель B):</t>
  </si>
  <si>
    <t>Погодозависимое управление (панель D3):</t>
  </si>
  <si>
    <t>Датчик комнатной температуры</t>
  </si>
  <si>
    <t>AD244</t>
  </si>
  <si>
    <t>Упрощенное ДУ с датчиком комнатной температуры</t>
  </si>
  <si>
    <t>FM52</t>
  </si>
  <si>
    <t>Плата + датчик для 1 смесительного контура</t>
  </si>
  <si>
    <t>FM48</t>
  </si>
  <si>
    <t>FM162</t>
  </si>
  <si>
    <t>AD242</t>
  </si>
  <si>
    <t xml:space="preserve">85757743 x 2 </t>
  </si>
  <si>
    <t>FM48 x 2</t>
  </si>
  <si>
    <t>Датчик ГВС</t>
  </si>
  <si>
    <t>AD212</t>
  </si>
  <si>
    <t>Водонагреватель BH 150</t>
  </si>
  <si>
    <t>GL29</t>
  </si>
  <si>
    <t>Трубопроводы котел/ водонагреватель для водонагревателя BH150</t>
  </si>
  <si>
    <t>EA92</t>
  </si>
  <si>
    <t>Отопление (2 смесительных контура):</t>
  </si>
  <si>
    <t>Отопление (прямой + 2 смесительных контура):</t>
  </si>
  <si>
    <t>Жидкотопливная горелка М 100 RS (с подогревом жидкого топлива)</t>
  </si>
  <si>
    <t>М 100 RS</t>
  </si>
  <si>
    <t>Жидкотопливная горелка М 100/ 1S</t>
  </si>
  <si>
    <t>Жидкотопливная горелка М 100/ 2S</t>
  </si>
  <si>
    <t>М 100/ 1S</t>
  </si>
  <si>
    <t>М 100/ 2S</t>
  </si>
  <si>
    <t>Газовая горелка G 100</t>
  </si>
  <si>
    <t>G 100</t>
  </si>
  <si>
    <t>BH 103</t>
  </si>
  <si>
    <t>BH 104</t>
  </si>
  <si>
    <t>BH 73</t>
  </si>
  <si>
    <t>BH 74</t>
  </si>
  <si>
    <t>Размещаемый снизу водонагреватель L 160</t>
  </si>
  <si>
    <t>Газовая горелка G 100 S</t>
  </si>
  <si>
    <t>Соединительные трубопроводы котел-гидравлический модуль -для GT 120 (для подключения по центру)</t>
  </si>
  <si>
    <t>EA100</t>
  </si>
  <si>
    <t xml:space="preserve"> EA101</t>
  </si>
  <si>
    <t>EA47</t>
  </si>
  <si>
    <t>EA102</t>
  </si>
  <si>
    <t>Соединительные трубопроводы котел-гидравлический модуль -для GT 120 (возможно подключение слева или справа)</t>
  </si>
  <si>
    <t>Группа безопасности для всех  котлов, кроме GT 120 c соединительными трубопроводами для подкл. по центру (EA 100) и 2 гидравл. модулями</t>
  </si>
  <si>
    <t>Группа безопасности только для  котлов GT 120 c соединительными трубопроводами для подкл. по центру (EA 100) и 2 гидравл. модулями</t>
  </si>
  <si>
    <t>Размещаемый снизу водонагреватель L 160 (для моделей GT 224 и GT 225)</t>
  </si>
  <si>
    <t>Размещаемый снизу водонагреватель L 250 (для моделей GT 224 и GT 225)</t>
  </si>
  <si>
    <t>Жидкотопливная горелка М 100 / 3S (для GT 224 и GT 225 до 59 кВт)</t>
  </si>
  <si>
    <t>Жидкотопливная горелка М 201 - 2S (для GT 225 свыше 59 кВт, GT 226, GT 227 и GT 228)</t>
  </si>
  <si>
    <t>Газовая горелка G 201/ 2 N  (для GT 226, GT 227 и GT 228)</t>
  </si>
  <si>
    <t>Газовая горелка G 200 - 1 S - одноступенчатая  (для GT 224, GT 225 и GT 226 до 70 кВт)</t>
  </si>
  <si>
    <t>Газовая горелка G 203/ 2 N - модулирующая  (для GT 226, GT 227 и GT 228)</t>
  </si>
  <si>
    <t>Жидкотопливная горелка М 202 - 2S - двухступенчатая  (для GT 226, GT 227 и GT 228)</t>
  </si>
  <si>
    <t>BH 93</t>
  </si>
  <si>
    <t>Соединительные трубопроводы</t>
  </si>
  <si>
    <t>EA 117</t>
  </si>
  <si>
    <t>EA 118</t>
  </si>
  <si>
    <t>Размещаемый снизу водонагреватель L 250 (только для моделей GT 225  и GT 226)</t>
  </si>
  <si>
    <t>G 100 S</t>
  </si>
  <si>
    <t>только GT 226, 227, 228</t>
  </si>
  <si>
    <t>Ручное управление (панель B2):</t>
  </si>
  <si>
    <t>Погодозависимое управление (панель D3+AD217):</t>
  </si>
  <si>
    <t>Датчик температуры  смесительного контура</t>
  </si>
  <si>
    <t>Плата 2-ступенчатой горелки/мод. горелки/трехходового клапана</t>
  </si>
  <si>
    <t>AD217</t>
  </si>
  <si>
    <t>AD199</t>
  </si>
  <si>
    <t>EA118</t>
  </si>
  <si>
    <t>Ручное управление (панель B3):</t>
  </si>
  <si>
    <t>Погодозависимое управление (панель D m3):</t>
  </si>
  <si>
    <t>85757743 x 2</t>
  </si>
  <si>
    <t>Отопление (3 смесительных контура):</t>
  </si>
  <si>
    <t>MCA PRO</t>
  </si>
  <si>
    <t>Погодозависимое управление (панель D iSystem):</t>
  </si>
  <si>
    <t>Датчик температуры смесительного контура</t>
  </si>
  <si>
    <t>Плата + датчик для  смесительного контура</t>
  </si>
  <si>
    <t>AD 249</t>
  </si>
  <si>
    <t>Ручное управление (отсутствует):</t>
  </si>
  <si>
    <t>Набор соединительных трубопроводов MCA 45…115 и водонагревателей BL/BP 150-500</t>
  </si>
  <si>
    <t>EA121</t>
  </si>
  <si>
    <t>AD249</t>
  </si>
  <si>
    <t>AD252</t>
  </si>
  <si>
    <t xml:space="preserve">Размещаемый снизу водонагреватель L 160 </t>
  </si>
  <si>
    <t>EA116</t>
  </si>
  <si>
    <t>Дополнительное оборудование (для каждого контура отопления):</t>
  </si>
  <si>
    <t>Необходимое оборудование для гидравлического контура ГВС:</t>
  </si>
  <si>
    <t>Для данной схемы необходимо заказать следуещее дополнительное оборудование для панели управления:</t>
  </si>
  <si>
    <t>Подходящая по мощности горелка для наддувного котла (только для котлов марки GT):</t>
  </si>
  <si>
    <t>Необходимое оборудование для реализации гидравлического контура ГВС:</t>
  </si>
  <si>
    <t>Необходимое оборудование для реализации гидравлического контура отопления:</t>
  </si>
  <si>
    <t>B</t>
  </si>
  <si>
    <t>B2</t>
  </si>
  <si>
    <t>B3</t>
  </si>
  <si>
    <t>FM129</t>
  </si>
  <si>
    <t>FM126</t>
  </si>
  <si>
    <t>FM159</t>
  </si>
  <si>
    <t>GJ5</t>
  </si>
  <si>
    <t>GJ7</t>
  </si>
  <si>
    <t>AD272</t>
  </si>
  <si>
    <t>Diematic 3</t>
  </si>
  <si>
    <t>Diematic iSystem</t>
  </si>
  <si>
    <t>Панель управления для выбранного котла</t>
  </si>
  <si>
    <t>Номер марки</t>
  </si>
  <si>
    <t xml:space="preserve">Типы панелей управления </t>
  </si>
  <si>
    <t>Накладной датчик подающей линии CTP-KTY81</t>
  </si>
  <si>
    <t>Размещаемый снизу водонагреватель L 250</t>
  </si>
  <si>
    <t>M201/2S</t>
  </si>
  <si>
    <t>M202/2S</t>
  </si>
  <si>
    <t>G203/2N</t>
  </si>
  <si>
    <t>G200/1 S</t>
  </si>
  <si>
    <t>G201/2N</t>
  </si>
  <si>
    <t>M100/3S</t>
  </si>
  <si>
    <t>диз</t>
  </si>
  <si>
    <t>Соединительные трубопроводы котел-гидравлический модуль -для DTG X..N (подключение справа)</t>
  </si>
  <si>
    <t>Соединительные трубопроводы котел-гидравлический модуль -для DTG X..N (подключение слева)</t>
  </si>
  <si>
    <t>Соединительные трубопроводы котел-гидравлический модуль -для DTG 130 (подключение справа)</t>
  </si>
  <si>
    <t>Соединительные трубопроводы котел-гидравлический модуль -для DTG 130 (подключение слева)</t>
  </si>
  <si>
    <t>датчик под линии</t>
  </si>
  <si>
    <t>плата + датчик смесит.контура</t>
  </si>
  <si>
    <t>плата + датчик смесит.контура х 2</t>
  </si>
  <si>
    <t>Радиопередатчик (один на все беспроводные модули)</t>
  </si>
  <si>
    <t>Беспроводной диалоговый модуль CDR 2 (без радиопередатчика)</t>
  </si>
  <si>
    <t>модуль RX77S</t>
  </si>
  <si>
    <t>Модель котла и панели управления</t>
  </si>
  <si>
    <t>Наименование</t>
  </si>
  <si>
    <t>Ед. поставки</t>
  </si>
  <si>
    <t>DTG 134 ECO.NOX B</t>
  </si>
  <si>
    <t>DTG 135 ECO.NOX B</t>
  </si>
  <si>
    <t>DTG 136 ECO.NOX B</t>
  </si>
  <si>
    <t>DTG 137 ECO.NOX B</t>
  </si>
  <si>
    <t>DTG 138 ECO.NOX B</t>
  </si>
  <si>
    <t>DTG 139 ECO.NOX B</t>
  </si>
  <si>
    <t>DTG 134 ECO.NOX D</t>
  </si>
  <si>
    <t>DTG 135 ECO.NOX D</t>
  </si>
  <si>
    <t>DTG 136 ECO.NOX D</t>
  </si>
  <si>
    <t>DTG 137 ECO.NOX D</t>
  </si>
  <si>
    <t>DTG 138 ECO.NOX D</t>
  </si>
  <si>
    <t>DTG 139 ECO.NOX D</t>
  </si>
  <si>
    <t>GX1</t>
  </si>
  <si>
    <t>GX2</t>
  </si>
  <si>
    <t>GX3</t>
  </si>
  <si>
    <t>GX4</t>
  </si>
  <si>
    <t>GX5</t>
  </si>
  <si>
    <t>GX6</t>
  </si>
  <si>
    <t>GT 123 B /TA</t>
  </si>
  <si>
    <t>GT 124 B /TA</t>
  </si>
  <si>
    <t>GT 125 B /TA</t>
  </si>
  <si>
    <t>GT 126 B /TA</t>
  </si>
  <si>
    <t>GT 123 D /TA</t>
  </si>
  <si>
    <t>GT 124 D /TA</t>
  </si>
  <si>
    <t>GT 125 D /TA</t>
  </si>
  <si>
    <t>GT 126 D /TA</t>
  </si>
  <si>
    <t>MCA 45 ISYSTEM</t>
  </si>
  <si>
    <t>MCA 65 ISYSTEM</t>
  </si>
  <si>
    <t>MCA 90 ISYSTEM</t>
  </si>
  <si>
    <t>MCA 115 ISYSTEM</t>
  </si>
  <si>
    <t xml:space="preserve"> DTG 230-6 EcoNOx B3 (теплообменник в сборе)</t>
  </si>
  <si>
    <t xml:space="preserve"> DTG 230-7 EcoNOx B3 (теплообменник в сборе)</t>
  </si>
  <si>
    <t xml:space="preserve"> DTG 230-8 EcoNOx B3 (теплообменник в сборе)</t>
  </si>
  <si>
    <t xml:space="preserve"> DTG 230-9 EcoNOx B3 (теплообменник в сборе)</t>
  </si>
  <si>
    <t xml:space="preserve"> DTG 230-10 EcoNOx B3 (теплообменник в сборе)</t>
  </si>
  <si>
    <t xml:space="preserve"> DTG 230-11 EcoNOx B3 (теплообменник в сборе)</t>
  </si>
  <si>
    <t xml:space="preserve"> DTG 230-12 EcoNOx B3 (теплообменник в сборе)</t>
  </si>
  <si>
    <t xml:space="preserve"> DTG 230-13 EcoNOx B3 (теплообменник в сборе)</t>
  </si>
  <si>
    <t xml:space="preserve"> DTG 230-14 EcoNOx B3 (теплообменник в сборе)</t>
  </si>
  <si>
    <t xml:space="preserve"> DTG 230-6 EcoNOx Diematic-m3 (теплообменник в сборе)</t>
  </si>
  <si>
    <t xml:space="preserve"> DTG 230-7 EcoNOx Diematic-m3 (теплообменник в сборе)</t>
  </si>
  <si>
    <t xml:space="preserve"> DTG 230-8 EcoNOx Diematic-m3 (теплообменник в сборе)</t>
  </si>
  <si>
    <t xml:space="preserve"> DTG 230-9 EcoNOx Diematic-m3 (теплообменник в сборе)</t>
  </si>
  <si>
    <t xml:space="preserve"> DTG 230-10 EcoNOx Diematic-m3 (теплообменник в сборе)</t>
  </si>
  <si>
    <t xml:space="preserve"> DTG 230-11 EcoNOx Diematic-m3 (теплообменник в сборе)</t>
  </si>
  <si>
    <t xml:space="preserve"> DTG 230-12 EcoNOx Diematic-m3 (теплообменник в сборе)</t>
  </si>
  <si>
    <t xml:space="preserve"> DTG 230-13 EcoNOx Diematic-m3 (теплообменник в сборе)</t>
  </si>
  <si>
    <t xml:space="preserve"> DTG 230-14 EcoNOx Diematic-m3 (теплообменник в сборе)</t>
  </si>
  <si>
    <t>GT 224 B (теплообменник в собранном виде)</t>
  </si>
  <si>
    <t xml:space="preserve">GT 225 B (теплообменник в собранном виде) </t>
  </si>
  <si>
    <t xml:space="preserve">GT 226 B (теплообменник в собранном виде) </t>
  </si>
  <si>
    <t xml:space="preserve">GT 227 B (теплообменник в собранном виде) </t>
  </si>
  <si>
    <t xml:space="preserve">GT 228 B (теплообменник в собранном виде) </t>
  </si>
  <si>
    <t xml:space="preserve">GT 226 B2 (теплообменник в собранном виде) </t>
  </si>
  <si>
    <t xml:space="preserve">GT 227 B2 (теплообменник в собранном виде) </t>
  </si>
  <si>
    <t xml:space="preserve">GT 228 B2 (теплообменник в собранном виде) </t>
  </si>
  <si>
    <t xml:space="preserve">GT 224 D (теплообменник в собранном виде) </t>
  </si>
  <si>
    <t xml:space="preserve">GT 225 D (теплообменник в собранном виде) </t>
  </si>
  <si>
    <t xml:space="preserve">GT 226 D (теплообменник в собранном виде) </t>
  </si>
  <si>
    <t xml:space="preserve">GT 227 D (теплообменник в собранном виде) </t>
  </si>
  <si>
    <t xml:space="preserve">GT 228 D (теплообменник в собранном виде) </t>
  </si>
  <si>
    <t xml:space="preserve">GT 226 D + AD 217 (теплообменник в собранном виде)  </t>
  </si>
  <si>
    <t xml:space="preserve">GT 227 D + AD 217 (теплообменник в собранном виде)  </t>
  </si>
  <si>
    <t xml:space="preserve">GT 228 D + AD 217 (теплообменник в собранном виде) </t>
  </si>
  <si>
    <t xml:space="preserve">Панель </t>
  </si>
  <si>
    <t>упрвления</t>
  </si>
  <si>
    <t>D</t>
  </si>
  <si>
    <t>D + AD 217</t>
  </si>
  <si>
    <t>ручное</t>
  </si>
  <si>
    <t>погодозавис</t>
  </si>
  <si>
    <t>Артикул котла + панель управления</t>
  </si>
  <si>
    <t>Diematic 3 + AD217</t>
  </si>
  <si>
    <t>Трубопроводы котел/ водонагреватель для водонагревателя BH 150</t>
  </si>
  <si>
    <t>Трубопроводы котел/ водонагреватель для водонагревателя GMT 130</t>
  </si>
  <si>
    <t>Соединительные трубопроводы котел / водонагреватель L</t>
  </si>
  <si>
    <t>Соединительные трубопроводы котел / водонагреватель L 160</t>
  </si>
  <si>
    <t>Соединительные трубопроводы котел / водонагреватель L 250</t>
  </si>
  <si>
    <t>Соединительные трубопроводы  котел / водонагреватель L 160 /  L 250</t>
  </si>
  <si>
    <t>Для данной схемы необходимо заказать следующее дополнительное оборудование для панели управления:</t>
  </si>
  <si>
    <t>Идентификация подбора</t>
  </si>
  <si>
    <t>Вводимые данные</t>
  </si>
  <si>
    <t>Результаты</t>
  </si>
  <si>
    <t xml:space="preserve">    Описание объекта</t>
  </si>
  <si>
    <t>Радиопередатчик котла (один на все беспроводные модули)</t>
  </si>
  <si>
    <t>Кол-во</t>
  </si>
  <si>
    <t>Тип горелки (доступно для GT 226, 227, 228):</t>
  </si>
  <si>
    <t>Кол-во для комн.датч.</t>
  </si>
  <si>
    <t>Размещаемый снизу водонагреватель L 250 (только для моделей GT 125  и GT 126)</t>
  </si>
  <si>
    <t>Газовая горелка G 201/ 2 N - одноступенчатая (для GT 226, GT 227 и GT 228)</t>
  </si>
  <si>
    <t>Газовая горелка G 201/ 2 N - одноступенчатая  (для GT 226, GT 227 и GT 228)</t>
  </si>
  <si>
    <t>Дополнительное оборудование (для каждого контура отопления):       Всего контуров отопления:</t>
  </si>
  <si>
    <t>ячейка внизу для вывода ошибки</t>
  </si>
  <si>
    <t>Diematic-m 3</t>
  </si>
  <si>
    <t>для горелок</t>
  </si>
  <si>
    <t>гидрмодуль прямого контура</t>
  </si>
  <si>
    <t>Группа безопасности для котлов GT 120 c соединительными трубопроводами для подключения слева или справа</t>
  </si>
  <si>
    <t xml:space="preserve">Группа безопасности только для  котлов GT 120 c соединительными трубопроводами для подключения по центру </t>
  </si>
  <si>
    <t>гидромодуль смесит контура в случаях: 1 пр + 1 смесит, 1 пр. + 2 смесит</t>
  </si>
  <si>
    <t>соединит.трубопро в случаях: 1пр, 1 смес, 2 смесит</t>
  </si>
  <si>
    <t>соединит.труб. 1пр+1см</t>
  </si>
  <si>
    <t>гр.безоп для GT 120:1пр, 1 см, 2 см</t>
  </si>
  <si>
    <t>Соединительные трубопроводы котел-гидравлический модуль -для GT 120 (подключение слева или справа)</t>
  </si>
  <si>
    <t>гр.безоп для GT 120:1пр+1 см, 1пр+2 см</t>
  </si>
  <si>
    <t>датчик комнатной температурв:1 пр., 1 см</t>
  </si>
  <si>
    <t>Дополнительное принадлежности для котла:</t>
  </si>
  <si>
    <t>GX10</t>
  </si>
  <si>
    <t>GX12</t>
  </si>
  <si>
    <t>GX13</t>
  </si>
  <si>
    <t>GX14</t>
  </si>
  <si>
    <t>Набор переоборудования на газ Н 13 мбар</t>
  </si>
  <si>
    <t>GL32</t>
  </si>
  <si>
    <t>GC193</t>
  </si>
  <si>
    <t>переоборуд на газ 13 мбар</t>
  </si>
  <si>
    <t>переоборуд на на пропан DTG X..N</t>
  </si>
  <si>
    <t>переоборуд на на пропан DTG 230</t>
  </si>
  <si>
    <t>переоборуд на на пропан DTG 130</t>
  </si>
  <si>
    <t xml:space="preserve">Набор переоборудования на пропан </t>
  </si>
  <si>
    <t>?</t>
  </si>
  <si>
    <t>Ячейки занятые под элементы управления на листе Данные и результаты</t>
  </si>
  <si>
    <t>Тип контуров отопления:</t>
  </si>
  <si>
    <t xml:space="preserve">1 прямой контур </t>
  </si>
  <si>
    <t>погодозависимое</t>
  </si>
  <si>
    <t>датчик комнатной температурв:2 cм., 1 пр+1 см</t>
  </si>
  <si>
    <t>датчик комнатной температурв:3 cм., 1 пр+2 см.</t>
  </si>
  <si>
    <t>количество выбранных датчиков комн. Температуры.</t>
  </si>
  <si>
    <t>ОШИБКА! ПРЕВЫШЕН ВЫБОР ЗНАЧЕНИЙ!</t>
  </si>
  <si>
    <t>ОШИБКА! ВЫБРАТЬ ТОЛЬКО ОДНО ЗНАЧЕНИЕ!</t>
  </si>
  <si>
    <t>ОШИБКА! УКАЗАНО НЕВЕРНОЕ КОЛИЧЕСТВО!</t>
  </si>
  <si>
    <t>AD284</t>
  </si>
  <si>
    <t>Беспроводный модуль объединенный CDR 2/CDR4 DD (без радиопередатчика)</t>
  </si>
  <si>
    <t>Радиопередатчик для панели управления котла (один на все беспроводные модули)</t>
  </si>
  <si>
    <t>Водонагреватель BLC 300</t>
  </si>
  <si>
    <t>Водонагреватель BLC 400</t>
  </si>
  <si>
    <t>Водонагреватель BLC 500</t>
  </si>
  <si>
    <t>Водонагреватель BPB 150</t>
  </si>
  <si>
    <t>Водонагреватель BPB 200</t>
  </si>
  <si>
    <t>Водонагреватель BPB 300</t>
  </si>
  <si>
    <t>Водонагреватель BPB 400</t>
  </si>
  <si>
    <t>Водонагреватель BPB 500</t>
  </si>
  <si>
    <t>Соединительные трубопроводы котел DTG 130-водонагреватель BРB/ВLC</t>
  </si>
  <si>
    <t>EC609</t>
  </si>
  <si>
    <t>EC610</t>
  </si>
  <si>
    <t>EC611</t>
  </si>
  <si>
    <t>EC612</t>
  </si>
  <si>
    <t>EC613</t>
  </si>
  <si>
    <t>EC606</t>
  </si>
  <si>
    <t>EC607</t>
  </si>
  <si>
    <t>EC608</t>
  </si>
  <si>
    <t>Водонагреватель BLC 150</t>
  </si>
  <si>
    <t>Водонагреватель BLC 200</t>
  </si>
  <si>
    <t>EC604</t>
  </si>
  <si>
    <t>EC605</t>
  </si>
  <si>
    <t>Соединительные трубопроводы котел DTG X..N-водонагреватель BРB/ВLC</t>
  </si>
  <si>
    <t>Набор для подключения GT 120 и водонагревателей BPB/BLC</t>
  </si>
  <si>
    <t>Соединительные трубопроводы котел GT 224, GT 225 -водонагреватель BРB/ВLC</t>
  </si>
  <si>
    <t>Соединительные трубопроводы котел GT 226, GT 227, GT 228 -водонагреватель BРB/ВLC</t>
  </si>
  <si>
    <t>Набор для подключения котла DTG 230 и водонагревателей BLC/BPB 150-500</t>
  </si>
  <si>
    <t>соед.тр-ды / BLC150</t>
  </si>
  <si>
    <t>Диалоговый модуль CDI 2/CDI4</t>
  </si>
  <si>
    <t>AD285</t>
  </si>
  <si>
    <t>EA 143</t>
  </si>
  <si>
    <t>100020168 x 2</t>
  </si>
  <si>
    <t>EA144 x 2</t>
  </si>
  <si>
    <t>Изолированный коллектор для 2/3 контуров</t>
  </si>
  <si>
    <t>EA140</t>
  </si>
  <si>
    <t>EA144</t>
  </si>
  <si>
    <t>EA143</t>
  </si>
  <si>
    <t>Настенный кронштейн для коллектора</t>
  </si>
  <si>
    <t>EA141</t>
  </si>
  <si>
    <t>Изолированный коллектор для  2/3 контуров</t>
  </si>
  <si>
    <t>Настенный кронштейн для 1 гидравлического модуля</t>
  </si>
  <si>
    <t>EA142</t>
  </si>
  <si>
    <t>Настенный кронштейн для гидравлического модуля или коллектора</t>
  </si>
  <si>
    <t>выделено желтым цветом - значение используется для расчета</t>
  </si>
  <si>
    <t>MS 24 FF</t>
  </si>
  <si>
    <t>MS 24 MI FF</t>
  </si>
  <si>
    <t>MCA 35</t>
  </si>
  <si>
    <t>MSL 28 MI FF</t>
  </si>
  <si>
    <t>MSL 31 FF</t>
  </si>
  <si>
    <t>MSL 31 MI FF</t>
  </si>
  <si>
    <t>переоборуд на на пропан MS</t>
  </si>
  <si>
    <t>переоборуд на на пропан MSL</t>
  </si>
  <si>
    <t>Дополнительное принадлежности по газу для котла:</t>
  </si>
  <si>
    <t>НАСТЕННЫЕ КОТЛЫ MS 24</t>
  </si>
  <si>
    <t>КОТЛЫ С ОТКРЫТОЙ КАМЕРОЙ СГОРАНИЯ</t>
  </si>
  <si>
    <t>Котел MS 24 (одноконтурный)</t>
  </si>
  <si>
    <t>Котел MS 24 MI (двухконтурный с проточным теплообменником для ГВС)</t>
  </si>
  <si>
    <t>Котел MS 24 BIC (со встроенным водонагревателем 40л)</t>
  </si>
  <si>
    <t>КОТЛЫ С ЗАКРЫТОЙ КАМЕРОЙ СГОРАНИЯ</t>
  </si>
  <si>
    <t>Котел MS 24 FF (одноконтурный)</t>
  </si>
  <si>
    <t>Котел MS 24 MI FF (двухконтурный с проточным теплообменником для ГВС)</t>
  </si>
  <si>
    <t>Котел MS 24 BIC FF (со встроенным водонагревателем 40л)</t>
  </si>
  <si>
    <t>НАБОРЫ ПРИНАДЛЕЖНОСТЕЙ</t>
  </si>
  <si>
    <t>НАБОРЫ ДЛЯ ГИДРАВЛИЧЕСКОГО ПОДКЛЮЧЕНИЯ</t>
  </si>
  <si>
    <t>Набор для гидравлического подключения MS24 (с трубами)</t>
  </si>
  <si>
    <t>Набор для гидравлического подключения MS24 (без труб)</t>
  </si>
  <si>
    <t>Набор для гидравлического подключения BIC (с трубами)</t>
  </si>
  <si>
    <t>Набор труб для MS 24 MI (новая установка)</t>
  </si>
  <si>
    <t>ОКОНЧАНИЕ (КОАКС. ДЫМОХОДА)</t>
  </si>
  <si>
    <t>Адаптер-сборник кондесата Ø 80/125 мм</t>
  </si>
  <si>
    <t>Вертикальный коаксиальный дымоход Ø 80/125 мм L=1283 мм</t>
  </si>
  <si>
    <t>НАБОРЫ ДЛЯ ЗАМЕНЫ КОТЛОВ ДРУГИХ ПРОИЗВОДИТЕЛЕЙ</t>
  </si>
  <si>
    <t>Набор для замены котла CHAF. NECTRA на MS (без рамы)</t>
  </si>
  <si>
    <t>Набор для замены котла CHAF. CELTIC на MS (с рамой 100 мм)</t>
  </si>
  <si>
    <t>Набор для замены котла ELM GVM 720 на MS (с рамой 100 мм)</t>
  </si>
  <si>
    <t>Набор для замены котла Saunier Duval SD 623 на MS (с рамой 100 мм)</t>
  </si>
  <si>
    <t>Набор для замены котла другой марки на MS</t>
  </si>
  <si>
    <t>Набор для замены котлы CITY (с широкой монтажной рамой 40 мм)</t>
  </si>
  <si>
    <t>ДОПОЛНИТЕЛЬНОЕ ОБОРУДОВАНИЕ ДЛЯ КОТЛА</t>
  </si>
  <si>
    <t>Набор для гидравлического подключения (одноконтурный котёл)</t>
  </si>
  <si>
    <t>Набор для гидравлического подключения (двухконтурный котёл)</t>
  </si>
  <si>
    <t>Набор для гидравлического подключения (двухконтурный котёл/BIC)</t>
  </si>
  <si>
    <t>Набор со смесительным клапаном для солнечной установки</t>
  </si>
  <si>
    <t>Расширительный бак для ГВС</t>
  </si>
  <si>
    <t>Широкая монтажная рама (с трубами)</t>
  </si>
  <si>
    <t>Монтажная рама BIC ( с трубами)</t>
  </si>
  <si>
    <t>Набор с термостатическим смесителем для солнечной установки</t>
  </si>
  <si>
    <t>Крышка для труб, MS 24 и MS 24 MI</t>
  </si>
  <si>
    <t>Набор для заполнения с манометром</t>
  </si>
  <si>
    <t>Набор переоборудования на пропан BIC</t>
  </si>
  <si>
    <t>Переходник для раздельного забора воздуха и удаления продуктов сгорания</t>
  </si>
  <si>
    <t>ДОПОЛНИТЕЛЬНОЕ ОБОРУДОВАНИЕ ДЛЯ ГВС</t>
  </si>
  <si>
    <t>Водонагреватель BMR 80</t>
  </si>
  <si>
    <t>Набор для подключения водонагревателя BMR 80</t>
  </si>
  <si>
    <t>Водонагреватель SR130</t>
  </si>
  <si>
    <t>Набор для подключения водонагревателя SR 130</t>
  </si>
  <si>
    <t xml:space="preserve">СИСТЕМЫ УПРАВЛЕНИЯ </t>
  </si>
  <si>
    <t>Термостат комнатной температуры программируемый, 220 В</t>
  </si>
  <si>
    <t>Термостат комнатной температуры непрограммируемый</t>
  </si>
  <si>
    <t>HX1</t>
  </si>
  <si>
    <t>HX3</t>
  </si>
  <si>
    <t>HX6</t>
  </si>
  <si>
    <t>HX2</t>
  </si>
  <si>
    <t>HX5</t>
  </si>
  <si>
    <t>HX7</t>
  </si>
  <si>
    <t>HX8</t>
  </si>
  <si>
    <t>HX9</t>
  </si>
  <si>
    <t>HX10</t>
  </si>
  <si>
    <t>HX11</t>
  </si>
  <si>
    <t>DY908</t>
  </si>
  <si>
    <t>DY909</t>
  </si>
  <si>
    <t>DY735</t>
  </si>
  <si>
    <t>HX12</t>
  </si>
  <si>
    <t>HX13</t>
  </si>
  <si>
    <t>HX14</t>
  </si>
  <si>
    <t>HX15</t>
  </si>
  <si>
    <t>HX17</t>
  </si>
  <si>
    <t>HX16</t>
  </si>
  <si>
    <t>HX18</t>
  </si>
  <si>
    <t>HX19</t>
  </si>
  <si>
    <t>HX20</t>
  </si>
  <si>
    <t>HX24</t>
  </si>
  <si>
    <t>HX26</t>
  </si>
  <si>
    <t>HX21</t>
  </si>
  <si>
    <t>HX22</t>
  </si>
  <si>
    <t>HX23</t>
  </si>
  <si>
    <t>HX25</t>
  </si>
  <si>
    <t>HX27</t>
  </si>
  <si>
    <t>HX28</t>
  </si>
  <si>
    <t>HX29</t>
  </si>
  <si>
    <t>HX30</t>
  </si>
  <si>
    <t>EE53</t>
  </si>
  <si>
    <t>HX33</t>
  </si>
  <si>
    <t>EE22</t>
  </si>
  <si>
    <t>HX32</t>
  </si>
  <si>
    <t>AD250</t>
  </si>
  <si>
    <t>AD247</t>
  </si>
  <si>
    <t>AD269</t>
  </si>
  <si>
    <t>AD248</t>
  </si>
  <si>
    <t>HX31</t>
  </si>
  <si>
    <t>Котлы MSL 24</t>
  </si>
  <si>
    <t xml:space="preserve">MSL 24 MI </t>
  </si>
  <si>
    <t xml:space="preserve">MSL 24 MI FF </t>
  </si>
  <si>
    <t xml:space="preserve">MSL 28 MI FF </t>
  </si>
  <si>
    <t>КОТЛЫ С ЗАКРЫТОЙ КАМЕРОЙ СГОРАНИЯ ТОЛЬКО ДЛЯ ОТОПЛЕНИЯ</t>
  </si>
  <si>
    <t xml:space="preserve">MSL 24 FF </t>
  </si>
  <si>
    <t xml:space="preserve">MSL 31 FF </t>
  </si>
  <si>
    <t>ДОП. ОБОРУДОВАНИЕ  MSL 24</t>
  </si>
  <si>
    <t>ДОПОЛНИТЕЛЬНОЕ ОБОРУДОВАНИЕ ДЛЯ КОТЛОВ</t>
  </si>
  <si>
    <t xml:space="preserve">Планка для гидравлического подключения (двухконтурный котёл MI) </t>
  </si>
  <si>
    <t>Набор для солнечной установки, с термостатическим смесителем</t>
  </si>
  <si>
    <t>Набор переоборудования на пропан (котлы 24 кВт)</t>
  </si>
  <si>
    <t>СИСТЕМЫ УПРАВЛЕНИЯ</t>
  </si>
  <si>
    <t>Плата с 2 реле с программируемой функцией</t>
  </si>
  <si>
    <t>ДОП, ОБОРУДЛВАНИЕ ДЛЯ УСТАНОВОК 3CE</t>
  </si>
  <si>
    <t>Адаптер для коллективного дымохода 3СЕ (С42)</t>
  </si>
  <si>
    <t/>
  </si>
  <si>
    <t>ГОРИЗОНТАЛЬНЫЙ КОАКСИАЛЬНЫЙ ДЫМОХОД ДИАМ. 60/100 ММ</t>
  </si>
  <si>
    <t>Удлинение длиной 250 мм</t>
  </si>
  <si>
    <t>Удлинение длиной 500 мм</t>
  </si>
  <si>
    <t>Удлинение длиной 1000 мм</t>
  </si>
  <si>
    <t>Удлинение длиной 1950 мм</t>
  </si>
  <si>
    <t>Колено 90 град. 60/100 мм</t>
  </si>
  <si>
    <t xml:space="preserve">2 колена по 45 град. Ø 60/100 мм </t>
  </si>
  <si>
    <t>Сборник конденсата Ø 60/100 мм</t>
  </si>
  <si>
    <t>Выход на крышу с углом наклона от 40° до 55°</t>
  </si>
  <si>
    <t>Выход на крышу с углом наклона от 30° до 45°</t>
  </si>
  <si>
    <t>Защитная решетка из нержавеющей стали Ø 60/100 мм</t>
  </si>
  <si>
    <t>Компенсационная муфта диам. 60/100 мм, алюминий</t>
  </si>
  <si>
    <t>Тройник с лючком для ревизии диам. 60/100 мм, алюминий</t>
  </si>
  <si>
    <t>ВЕРТИКАЛЬНЫЙ КОАКСИАЛЬНЫЙ ДЫМОХОД ДИАМ. 80/125 ММ</t>
  </si>
  <si>
    <t>Горизонтальное окончание Ø 80/125 мм длиной 730 мм</t>
  </si>
  <si>
    <t>Защитная решетка диам. 80/125 мм</t>
  </si>
  <si>
    <t>COLIS</t>
  </si>
  <si>
    <t>HX42</t>
  </si>
  <si>
    <t>HX41</t>
  </si>
  <si>
    <t>HX43</t>
  </si>
  <si>
    <t>HX44</t>
  </si>
  <si>
    <t>HX40</t>
  </si>
  <si>
    <t>HX45</t>
  </si>
  <si>
    <t>HX52</t>
  </si>
  <si>
    <t>HX62</t>
  </si>
  <si>
    <t>HX51</t>
  </si>
  <si>
    <t>HX53</t>
  </si>
  <si>
    <t>HX54</t>
  </si>
  <si>
    <t>HX61</t>
  </si>
  <si>
    <t>DY911</t>
  </si>
  <si>
    <t>DY746</t>
  </si>
  <si>
    <t>DY652</t>
  </si>
  <si>
    <t>DY653</t>
  </si>
  <si>
    <t>DY654</t>
  </si>
  <si>
    <t>DY655</t>
  </si>
  <si>
    <t>DY656</t>
  </si>
  <si>
    <t>DY910</t>
  </si>
  <si>
    <t>CX49</t>
  </si>
  <si>
    <t>DY11</t>
  </si>
  <si>
    <t>DY166</t>
  </si>
  <si>
    <t>DY659</t>
  </si>
  <si>
    <t>DY660</t>
  </si>
  <si>
    <t>CX119</t>
  </si>
  <si>
    <t>DY865</t>
  </si>
  <si>
    <t>REFERENCE</t>
  </si>
  <si>
    <t>CHAUDIERES COMBI  POUR RACCORDEMENT VENTOUSE</t>
  </si>
  <si>
    <t>CHAUDIERE CHAUFFAGE SEUL  POUR RACCORDEMENT VENTOUSE</t>
  </si>
  <si>
    <t>VENTOUSE HORIZONTALE DIAM. 80/125 MM</t>
  </si>
  <si>
    <t>Датчик нар. Темп. PMC-M</t>
  </si>
  <si>
    <t>Настенные котлы PMC-M</t>
  </si>
  <si>
    <t>Монтажная рама для двухконтурного котла</t>
  </si>
  <si>
    <t>Набор для гидравлического подключения</t>
  </si>
  <si>
    <t>Монтажная рама для одноконтурного котла</t>
  </si>
  <si>
    <t xml:space="preserve">Горизонтальное коаксиальное окончание диам. 60/100 мм, дл. 800 мм, PPS/оцинкованная сталь </t>
  </si>
  <si>
    <t>Переходник воздух-дымовые газы, диам. 80/125 мм</t>
  </si>
  <si>
    <t>Чёрный вертикальный коаксиальный дымоход диам. 80/125 мм, PPS</t>
  </si>
  <si>
    <t>ДОП. ОБОРУДОВАНИЯ</t>
  </si>
  <si>
    <t>Крышка для трубопроводов для резьбового набора для замены котла</t>
  </si>
  <si>
    <t>Уменьшенное коаксиальное колено диам. 60/100 мм</t>
  </si>
  <si>
    <t>Горизонтальное коаксиальное окончание диам. 60/100 мм, РPS, без колена</t>
  </si>
  <si>
    <t>Широкая рама</t>
  </si>
  <si>
    <t>Набор соединительных трубопроводов для широкой рамы</t>
  </si>
  <si>
    <t>Крышка для трубопроводов</t>
  </si>
  <si>
    <t>Переходник на два потока 2 х 80 мм</t>
  </si>
  <si>
    <t>Набор для подсоединения 3CEP диам. 80/125мм, PPS/алюминий</t>
  </si>
  <si>
    <t>Энергоэффективный насос класса A</t>
  </si>
  <si>
    <t>Датчик температуры дымовых газов</t>
  </si>
  <si>
    <t>Щётка для чистки теплообменника</t>
  </si>
  <si>
    <t>Набор для промывки пластинчатого теплообменника</t>
  </si>
  <si>
    <t>Сервисный модуль</t>
  </si>
  <si>
    <t>Система нейтрализации конденсата</t>
  </si>
  <si>
    <t>Настенная опора для системы нейтрализации</t>
  </si>
  <si>
    <t>Гранулированный наполнитель 2 кг для НС 33</t>
  </si>
  <si>
    <t>Набор для солнечной установки с термостатическим смесителем</t>
  </si>
  <si>
    <t>Отцентрированное горизонтальное коаксиальное окончание диам. 60/100 мм</t>
  </si>
  <si>
    <t xml:space="preserve">Датчик наружной температуры </t>
  </si>
  <si>
    <t>Модулирующий термостат комнатной температуры (русский язык) (беспроводный)</t>
  </si>
  <si>
    <t>Модулирующий термостат комнатной температуры (русский язык)</t>
  </si>
  <si>
    <t>Компактный гидравлический модуль с насосом класса А для 2 контуров</t>
  </si>
  <si>
    <t xml:space="preserve">Датчик ГВС (NTC 12К), длина 5 м </t>
  </si>
  <si>
    <t>HR60</t>
  </si>
  <si>
    <t>HR61</t>
  </si>
  <si>
    <t>HR62</t>
  </si>
  <si>
    <t>HR63</t>
  </si>
  <si>
    <t>HR74</t>
  </si>
  <si>
    <t>HR77</t>
  </si>
  <si>
    <t>HR75</t>
  </si>
  <si>
    <t>DY871</t>
  </si>
  <si>
    <t>HR68</t>
  </si>
  <si>
    <t>DY843</t>
  </si>
  <si>
    <t>HR73</t>
  </si>
  <si>
    <t>HR67</t>
  </si>
  <si>
    <t>DY920</t>
  </si>
  <si>
    <t>HR79</t>
  </si>
  <si>
    <t>HR80</t>
  </si>
  <si>
    <t>HR72</t>
  </si>
  <si>
    <t>HR70</t>
  </si>
  <si>
    <t>DY921</t>
  </si>
  <si>
    <t>HR78</t>
  </si>
  <si>
    <t>HR71</t>
  </si>
  <si>
    <t>HR81</t>
  </si>
  <si>
    <t>HR82</t>
  </si>
  <si>
    <t>HR83</t>
  </si>
  <si>
    <t>HC33</t>
  </si>
  <si>
    <t>HC34</t>
  </si>
  <si>
    <t>HC35</t>
  </si>
  <si>
    <t>ER417</t>
  </si>
  <si>
    <t>HR101</t>
  </si>
  <si>
    <t>HR102</t>
  </si>
  <si>
    <t>DY885</t>
  </si>
  <si>
    <t>FM46</t>
  </si>
  <si>
    <t>AD288</t>
  </si>
  <si>
    <t>AD289</t>
  </si>
  <si>
    <t>AD301</t>
  </si>
  <si>
    <t>AD290</t>
  </si>
  <si>
    <t>EA145</t>
  </si>
  <si>
    <t>HR93</t>
  </si>
  <si>
    <t>HR92</t>
  </si>
  <si>
    <t>AD226</t>
  </si>
  <si>
    <t>S101688</t>
  </si>
  <si>
    <t>S101712</t>
  </si>
  <si>
    <t>S103219</t>
  </si>
  <si>
    <t>S101703</t>
  </si>
  <si>
    <t>S103361</t>
  </si>
  <si>
    <t>S101711</t>
  </si>
  <si>
    <t>S101706</t>
  </si>
  <si>
    <t>S101690</t>
  </si>
  <si>
    <t>S101707</t>
  </si>
  <si>
    <t>S101708</t>
  </si>
  <si>
    <t>S101739</t>
  </si>
  <si>
    <t>S103295</t>
  </si>
  <si>
    <t>S103293</t>
  </si>
  <si>
    <t>S103303</t>
  </si>
  <si>
    <t>I14, I18, I20,I22,I24,I26,I28,I30</t>
  </si>
  <si>
    <t>Датчик ГВС PMC-M все котлы</t>
  </si>
  <si>
    <t>Датчик ГВС MS/MSL одноконт</t>
  </si>
  <si>
    <t>Датчик наружной температуры</t>
  </si>
  <si>
    <t>Датчик наружной температуры MS</t>
  </si>
  <si>
    <t>Датчик нар. Темп. MS/MSL</t>
  </si>
  <si>
    <t>Водонагреватель BMR 80 (80 литров)</t>
  </si>
  <si>
    <t>Водонагреватель SR130 (130 литров)</t>
  </si>
  <si>
    <t>Бойлер BMR 80 (MS/MSL или PMC-M)</t>
  </si>
  <si>
    <t>соединит. Тр-ды бойлер BMR 80 (MS/MSL или PMC-M)</t>
  </si>
  <si>
    <t>Бойлер SR 130 (MS/MSL или PMC-M)</t>
  </si>
  <si>
    <t>соединит. Тр-ды бойлер SR 130 (MS/MSL или PMC-M)</t>
  </si>
  <si>
    <t>Набор для гидравлического подключения (двухконтурный котёл) опция для HX 18 и  HX 20</t>
  </si>
  <si>
    <t>Набор для гидравл.подключ MS/MSL</t>
  </si>
  <si>
    <t>Набор для гидравл.подключ MS/MSL MI</t>
  </si>
  <si>
    <t>Набор переоборудования на пропан MS (одно- и двухконтурные котлы)</t>
  </si>
  <si>
    <t>Набор переоборудования на пропан MSL (котлы 28/31 кВт)</t>
  </si>
  <si>
    <t>Набор для переоборудования на пропан DTG 130</t>
  </si>
  <si>
    <t>Набор для переоборудования на пропан DTG 230</t>
  </si>
  <si>
    <t>Наличие термостата/датчика комнатной температуры</t>
  </si>
  <si>
    <t>Набор для гидравлического подключения PMC-M (одноконтурный), вместо монтажной рамы</t>
  </si>
  <si>
    <t>Набор для гидравлического подключения PMC-M (двухконтурный), вместо монтажной рамы</t>
  </si>
  <si>
    <t>AD 290</t>
  </si>
  <si>
    <t>Модуль для управления 2 контурами (в комплекте: датчик наружной температуры, 2 датчика подающей линии)</t>
  </si>
  <si>
    <t>Стандартные дымоходы (только для котлов серии MS, MSL, PMC-M и MCA):</t>
  </si>
  <si>
    <t>ВНИМАНИЕ! Как минимум один модулирующий термостат комнатной температуры должен быть выбран.</t>
  </si>
  <si>
    <t>ячейка вверху занята</t>
  </si>
  <si>
    <t>НАСТЕННЫЕ КОТЛЫ MCA 15-25-25/28-35</t>
  </si>
  <si>
    <t>MCA 15 VH (горизонтальный коакс. дымоход)</t>
  </si>
  <si>
    <t>MCA 15 VV (вертикальный коакс. дымоход)</t>
  </si>
  <si>
    <t>MCA 25 VH (горизонтальный коакс. дымоход)</t>
  </si>
  <si>
    <t>MCA 25 VV (вертикальный коакс. дымоход)</t>
  </si>
  <si>
    <t>MCA 25/28 MI VH (двухконтурный котел с проточным теплообменником на ГВС)</t>
  </si>
  <si>
    <t>MCA 25/28 MI VV (двухконтурный котел с проточным теплообменником на ГВС)</t>
  </si>
  <si>
    <t>MCA 25/28 BIC VH (двухконтурный котел со встроенным емкостным водонагревателем)</t>
  </si>
  <si>
    <t>MCA 25/28 BIC VV (двухконтурный котел со встроенным емкостным водонагревателем)</t>
  </si>
  <si>
    <t>MCA 35 VH (горизонтальный коакс. дымоход)</t>
  </si>
  <si>
    <t>MCA 35 VV (вертикальный коакс. дымоход)</t>
  </si>
  <si>
    <t>ДВУХКОНТУРНЫЙ КОТЕЛ C ОТДЕЛЬНЫМ ЕМКОСТНЫМ ВОДОНАГРЕВАТЕЛЕМ НА 60 ИЛИ 130 Л</t>
  </si>
  <si>
    <t xml:space="preserve">MCA 15 VH BS 60 </t>
  </si>
  <si>
    <t xml:space="preserve">MCA 15 VV BS 60 </t>
  </si>
  <si>
    <t xml:space="preserve">MCA 15 VH BS 130 </t>
  </si>
  <si>
    <t>MCA 15 VV BS 130</t>
  </si>
  <si>
    <t>MCA 25 VH BS 60</t>
  </si>
  <si>
    <t>MCA 25 VV BS 60</t>
  </si>
  <si>
    <t>MCA 25 VH BS 130</t>
  </si>
  <si>
    <t>MCA 25 VV BS 130</t>
  </si>
  <si>
    <t xml:space="preserve">MCA 35 VH BS 60 </t>
  </si>
  <si>
    <t>MCA 35 VV BS 60</t>
  </si>
  <si>
    <t>MCA 35 VH BS 130</t>
  </si>
  <si>
    <t>MCA 35 VV BS 130</t>
  </si>
  <si>
    <t>СОСТАВ ПОСТАВКИ</t>
  </si>
  <si>
    <t>MCA 15</t>
  </si>
  <si>
    <t>MCA 25</t>
  </si>
  <si>
    <t>MCA 25/28 MI</t>
  </si>
  <si>
    <t>MCA 25/28 BIC</t>
  </si>
  <si>
    <t>Соединительные трубопроводы для водонагревателя BS 60</t>
  </si>
  <si>
    <t>Переходник воздух/дымовые газы диам. 80/125 мм</t>
  </si>
  <si>
    <t xml:space="preserve">ДОПОЛНИТЕЛЬНОЕ ОБОРУДОВАНИЕ  К КОТЛУ </t>
  </si>
  <si>
    <t>Переходник Bi-Flux с диам. 60/100 на 2x80 мм</t>
  </si>
  <si>
    <t>Широкая монтажная рама</t>
  </si>
  <si>
    <t>Набор труб для широкой монтажной рамы</t>
  </si>
  <si>
    <t>Кожух для труб</t>
  </si>
  <si>
    <t>Широкая монтажная рама для MCA BIC</t>
  </si>
  <si>
    <t>Кожух для труб для MCA BIC</t>
  </si>
  <si>
    <t>Датчик тяги для MCA BIC</t>
  </si>
  <si>
    <t xml:space="preserve">Датчик дымовых газов </t>
  </si>
  <si>
    <t>Инструмент для чистки пластинчатого теплообменника</t>
  </si>
  <si>
    <t>Инструмент для чистки основного теплообменника котла</t>
  </si>
  <si>
    <t>Коллектор для 2/3 контуров</t>
  </si>
  <si>
    <t>Гидравлический модуль для прямого контура с высокопроизводительным насосом (класс A)</t>
  </si>
  <si>
    <t>Гидравлический модуль для 1 смесительного контура с высокопроизводительным насосом (класс A)</t>
  </si>
  <si>
    <t>Набор переходников с резьбой G/R</t>
  </si>
  <si>
    <t>Гидравлический разделитель 60/60-1''</t>
  </si>
  <si>
    <t>ДОПОЛНИТЕЛЬНОЕ ОБОРУДОВАНИЕ  К ПАНЕЛЯМ УПРАВЛЕНИЯ</t>
  </si>
  <si>
    <t xml:space="preserve">Плата и датчик для смесительного контура </t>
  </si>
  <si>
    <t>Датчик для буферного водонагревателя</t>
  </si>
  <si>
    <t xml:space="preserve">Беспроводной датчик наружной температуры </t>
  </si>
  <si>
    <t>Радиопередатчик для панели управления котла</t>
  </si>
  <si>
    <t>Диалоговый модуль CDI2/CDI4</t>
  </si>
  <si>
    <t>Соединительный кабель BUS RX 12 (12 м)</t>
  </si>
  <si>
    <t>HR3</t>
  </si>
  <si>
    <t>HR4</t>
  </si>
  <si>
    <t>HR1</t>
  </si>
  <si>
    <t>HR6</t>
  </si>
  <si>
    <t>HR5</t>
  </si>
  <si>
    <t>EE54</t>
  </si>
  <si>
    <t>EA138</t>
  </si>
  <si>
    <t>EA137</t>
  </si>
  <si>
    <t>HR48</t>
  </si>
  <si>
    <t>HR38</t>
  </si>
  <si>
    <t>DY868</t>
  </si>
  <si>
    <t>HR39</t>
  </si>
  <si>
    <t>HR40</t>
  </si>
  <si>
    <t>HR42</t>
  </si>
  <si>
    <t>HR50</t>
  </si>
  <si>
    <t>HR52</t>
  </si>
  <si>
    <t>HR53</t>
  </si>
  <si>
    <t>HR43</t>
  </si>
  <si>
    <t>HR44</t>
  </si>
  <si>
    <t>HR45</t>
  </si>
  <si>
    <t>BH84</t>
  </si>
  <si>
    <t>GV45</t>
  </si>
  <si>
    <t>AD251</t>
  </si>
  <si>
    <t>AD134</t>
  </si>
  <si>
    <t>S100465</t>
  </si>
  <si>
    <t>S100675</t>
  </si>
  <si>
    <t>S100935</t>
  </si>
  <si>
    <t>S100676</t>
  </si>
  <si>
    <t>S101239</t>
  </si>
  <si>
    <t>S101205</t>
  </si>
  <si>
    <t>S101232</t>
  </si>
  <si>
    <t>S100310</t>
  </si>
  <si>
    <t>S100761</t>
  </si>
  <si>
    <t>S100931</t>
  </si>
  <si>
    <t>Водонагреватель SR 130 (130 литров)</t>
  </si>
  <si>
    <t>Горизонтальный коаксиальный дымоход Ø 60/100 мм , дл. 800 мм</t>
  </si>
  <si>
    <t>Горизонтальное коаксиальное окончание Д 60/100 мм, дл. 800 мм</t>
  </si>
  <si>
    <t>Гориз.коакс.дымоход MS/MSL</t>
  </si>
  <si>
    <t>Гориз.коакс.дымоход PMC-M</t>
  </si>
  <si>
    <t>Водонагреватель BS 60 MCA 35</t>
  </si>
  <si>
    <t>Водонагреватель SR 130 MCA 35</t>
  </si>
  <si>
    <t>Соединительные трубопроводы для водонагревателя BS 60 MCA 35</t>
  </si>
  <si>
    <t>Соединительные трубопроводы котел MCA /водонагреватель SR 130 MCA 35</t>
  </si>
  <si>
    <t>ГВС все кроме MCA малой мощности</t>
  </si>
  <si>
    <t>ГВС для MCA малой мощности</t>
  </si>
  <si>
    <t>Гориз.коакс.дымоход MCA малой мощности</t>
  </si>
  <si>
    <t>Водонагреватель BS 60 (60 литров),  датчик ГВС в комплекте</t>
  </si>
  <si>
    <t>Водонагреватель SR 130 (130 литров),  датчик ГВС в комплекте</t>
  </si>
  <si>
    <t>Набор для гидравлического подключения PMC-M (одноконтурный), заказывается вместо монтажной рамы</t>
  </si>
  <si>
    <t>Набор для гидравлического подключения PMC-M (двухконтурный), заказывается вместо монтажной рамы</t>
  </si>
  <si>
    <t>Ед поставки</t>
  </si>
  <si>
    <t>ГАЗОВЫЕ КОТЛЫ DTG X</t>
  </si>
  <si>
    <t>Водонагреватель GMT130B</t>
  </si>
  <si>
    <t>Усилитель ионизации</t>
  </si>
  <si>
    <t>Набор для переоборудования на 13 мбар для DTG X</t>
  </si>
  <si>
    <t>Набор для переоборудования на пропан для 4, 5 и 6 секц. котлов (DTG X 23 N, 30 N, 36 N)</t>
  </si>
  <si>
    <t>Набор для переоборудования на пропан для 7 секц. котлов (DTG X 42 N)</t>
  </si>
  <si>
    <t>Набор для переоборудования на пропан для 8 и 9 секц. котлов (DTG X 48 N, 54 N)</t>
  </si>
  <si>
    <t>Датчик комнатной температуры CTI-02-KTY81</t>
  </si>
  <si>
    <t>Датчик комнатной температуры CTI-S-03 с регулировкой</t>
  </si>
  <si>
    <t>GX7</t>
  </si>
  <si>
    <t>PUBLIC PRICES</t>
  </si>
  <si>
    <t xml:space="preserve">DTG 130 Eco.NOx </t>
  </si>
  <si>
    <t xml:space="preserve">DTG 134 Eco.NOx B </t>
  </si>
  <si>
    <t xml:space="preserve">DTG 135 Eco.NOx B </t>
  </si>
  <si>
    <t>DTG 136 Eco.NOx B</t>
  </si>
  <si>
    <t xml:space="preserve">DTG 137 Eco.NOx B </t>
  </si>
  <si>
    <t>DTG 138 Eco.NOx B</t>
  </si>
  <si>
    <t xml:space="preserve">DTG 139 Eco.NOx B </t>
  </si>
  <si>
    <t xml:space="preserve">DTG 134 Eco.NOx D </t>
  </si>
  <si>
    <t xml:space="preserve">DTG 135 Eco.NOx D </t>
  </si>
  <si>
    <t>DTG 136 Eco.NOx D</t>
  </si>
  <si>
    <t xml:space="preserve">DTG 137 Eco.NOx D </t>
  </si>
  <si>
    <t>DTG 138 Eco.NOx D</t>
  </si>
  <si>
    <t xml:space="preserve">DTG 139 Eco.NOx D </t>
  </si>
  <si>
    <t xml:space="preserve">DTG 134 Eco.Nox </t>
  </si>
  <si>
    <t xml:space="preserve">DTG 135 Eco.Nox </t>
  </si>
  <si>
    <t>DTG 136 Eco.Nox</t>
  </si>
  <si>
    <t xml:space="preserve">DTG 137 Eco.Nox </t>
  </si>
  <si>
    <t>DTG 138 Eco.Nox</t>
  </si>
  <si>
    <t xml:space="preserve">DTG 139 Eco.Nox </t>
  </si>
  <si>
    <t>Панель управления B</t>
  </si>
  <si>
    <t>Панель управления D</t>
  </si>
  <si>
    <t>GL2</t>
  </si>
  <si>
    <t>GL3</t>
  </si>
  <si>
    <t>GL4</t>
  </si>
  <si>
    <t>GL5</t>
  </si>
  <si>
    <t>GL6</t>
  </si>
  <si>
    <t>GL7</t>
  </si>
  <si>
    <t>GL25</t>
  </si>
  <si>
    <t>GL27</t>
  </si>
  <si>
    <t>DTG 1300 Eco.NOx/B 150</t>
  </si>
  <si>
    <t xml:space="preserve">DTG 1304 Eco.NOx B/B 150 </t>
  </si>
  <si>
    <t xml:space="preserve">DTG 1305 Eco.NOx B/B 150 </t>
  </si>
  <si>
    <t>DTG 1306 Eco.NOx B/B 150</t>
  </si>
  <si>
    <t xml:space="preserve">DTG 1307 Eco.NOx B/B 150 </t>
  </si>
  <si>
    <t>DTG 1308 Eco.NOx B/B 150</t>
  </si>
  <si>
    <t>DTG 1309 Eco.NOx B/B 150</t>
  </si>
  <si>
    <t xml:space="preserve">DTG 1304 Eco.NOx D/B 150 </t>
  </si>
  <si>
    <t xml:space="preserve">DTG 1305 Eco.NOx D/B 150 </t>
  </si>
  <si>
    <t>DTG 1306 Eco.NOx D/B 150</t>
  </si>
  <si>
    <t xml:space="preserve">DTG 1307 Eco.NOx D/B 150 </t>
  </si>
  <si>
    <t>DTG 1308 Eco.NOx D/B 150</t>
  </si>
  <si>
    <t>DTG 1309 Eco.NOx D/B 150</t>
  </si>
  <si>
    <t>Водонагреватель B/H 150</t>
  </si>
  <si>
    <t>Комплект соединительных трубопроводов котел DTG 130-водонагреватель BH 150</t>
  </si>
  <si>
    <t>DTG 1300 Eco.NOx/H 150</t>
  </si>
  <si>
    <t xml:space="preserve">DTG 1305 Eco.NOx B/H 150 </t>
  </si>
  <si>
    <t>DTG 1306 Eco.NOx B/H 150</t>
  </si>
  <si>
    <t xml:space="preserve">DTG 1305 Eco.NOx D/H 150 </t>
  </si>
  <si>
    <t>DTG 1306 Eco.NOx D/H 150</t>
  </si>
  <si>
    <t>Набор деталей жесткости</t>
  </si>
  <si>
    <t>ДОПОЛНИТЕЛЬНОЕ ОБОРУДОВАНИЕ  DTG 130 ECONOX</t>
  </si>
  <si>
    <t>ДЛЯ ПАНЕЛИ УПРАВЛЕНИЯ В</t>
  </si>
  <si>
    <t>ДЛЯ ПАНЕЛИ УПРАВЛЕНИЯ DIEMATIC 3</t>
  </si>
  <si>
    <t>Датчик для буферного водонагревателя (солнечные установки)</t>
  </si>
  <si>
    <t>ДОПОЛНИТЕЛЬНОЕ ОБОРУДОВАНИЕ  ДЛЯ ГВС</t>
  </si>
  <si>
    <t>Соединительные трубопроводы котел-водонагреватель</t>
  </si>
  <si>
    <t>Защитный магниевый анод</t>
  </si>
  <si>
    <t>ДОПОЛНИТЕЛЬНОЕ ОБОРУДОВАНИЕ</t>
  </si>
  <si>
    <t>ГИДРАВЛИЧЕСКИЕ МОДУЛИ ДЛЯ DTG 130 - DTG 1300/B - DTG 1300/H И DTG 1300/V</t>
  </si>
  <si>
    <t>ДОПОЛНИТЕЛЬНОЕ ОБОРУДОВАНИЕ  ДЛЯ ВСЕХ ВЕРСИЙ</t>
  </si>
  <si>
    <t>Реле падения воды</t>
  </si>
  <si>
    <t>Набор для переоборудования на пропан (для DTG 130)</t>
  </si>
  <si>
    <t>EA82</t>
  </si>
  <si>
    <t>FM47</t>
  </si>
  <si>
    <t>AD160</t>
  </si>
  <si>
    <t>EA103</t>
  </si>
  <si>
    <t>EA45</t>
  </si>
  <si>
    <t>CG49</t>
  </si>
  <si>
    <t>ЖИДКОТОПЛИВНЫЕ/ГАЗОВЫЕ КОТЛЫ GT 120/TA</t>
  </si>
  <si>
    <t>GT 1203 B/L160 /TA</t>
  </si>
  <si>
    <t>GT 1204 B/L160 /TA</t>
  </si>
  <si>
    <t>GT 1205 B/L160 /TA</t>
  </si>
  <si>
    <t>GT 1205 B/L250 /TA</t>
  </si>
  <si>
    <t>GT 1206 B/L160 /TA</t>
  </si>
  <si>
    <t>GT 1206 B/L250 /TA</t>
  </si>
  <si>
    <t>GT 1203 D/L160 /TA</t>
  </si>
  <si>
    <t>GT 1204 D/L160 /TA</t>
  </si>
  <si>
    <t>GT 1205 D/L160 /TA</t>
  </si>
  <si>
    <t>GT 1205 D/L250 /TA</t>
  </si>
  <si>
    <t>GT 1206 D/L160 /TA</t>
  </si>
  <si>
    <t>GT 1206 D/L250 /TA</t>
  </si>
  <si>
    <t>Теплообменник котла GT 123</t>
  </si>
  <si>
    <t>Теплообменник котла GT 124</t>
  </si>
  <si>
    <t>Теплообменник котла GT 125</t>
  </si>
  <si>
    <t>Теплообменник котла GT 126</t>
  </si>
  <si>
    <t>Обшивка GT 123</t>
  </si>
  <si>
    <t>Обшивка GT 124</t>
  </si>
  <si>
    <t>Обшивка GT 125</t>
  </si>
  <si>
    <t>Обшивка GT 126</t>
  </si>
  <si>
    <t>Панель управления B /TA</t>
  </si>
  <si>
    <t>Панель управления D /TA</t>
  </si>
  <si>
    <t>ДОПОЛНИТЕЛЬНОЕ ОБОРУДОВАНИЕ  GT 120 / GTU 120 / GTU 1200 V</t>
  </si>
  <si>
    <t>ЖИДКОТОПЛИВНЫЕ ГОРЕЛКИ ( ДЛЯ GT 120 )</t>
  </si>
  <si>
    <t>ГОРЕЛКИ С НИЗКИМИ ВЫБРОСАМИ NOX, ЖЕЛТОЕ ПЛАМЯ</t>
  </si>
  <si>
    <t>Жидкотопливная горелка M 100 RS</t>
  </si>
  <si>
    <t>Жидкотопливная горелка M 100/1 S</t>
  </si>
  <si>
    <t>Жидкотопливная горелка M 100/2 S</t>
  </si>
  <si>
    <t>ГАЗОВЫЕ ГОРЕЛКИ ( ДЛЯ GT 120 )</t>
  </si>
  <si>
    <t>ГОРЕЛКИ С НИЗКИМИ ВЫБРОСАМИ NOX</t>
  </si>
  <si>
    <t xml:space="preserve"> Газовая горелка G 100  </t>
  </si>
  <si>
    <t>ДОПОЛНИТЕЛЬНОЕ ОБОРУДОВАНИЕ ДЛЯ ПАНЕЛИ В</t>
  </si>
  <si>
    <t xml:space="preserve">ДОПОЛНИТЕЛЬНОЕ ОБОРУДОВАНИЕ  ДЛЯ DIEMATIC 3 </t>
  </si>
  <si>
    <t>Электрический нагревательный элемент 2400 Вт (для L 160/250)</t>
  </si>
  <si>
    <t>ГИДРАВЛИЧЕСКИЕ НАБОРЫ</t>
  </si>
  <si>
    <t>FM1</t>
  </si>
  <si>
    <t>FM2</t>
  </si>
  <si>
    <t>FM3</t>
  </si>
  <si>
    <t>FM4</t>
  </si>
  <si>
    <t>FM10</t>
  </si>
  <si>
    <t>FM11</t>
  </si>
  <si>
    <t>FM12</t>
  </si>
  <si>
    <t>FM13</t>
  </si>
  <si>
    <t>BH103</t>
  </si>
  <si>
    <t>BH104</t>
  </si>
  <si>
    <t>BH73</t>
  </si>
  <si>
    <t>BH75</t>
  </si>
  <si>
    <t>M100RS</t>
  </si>
  <si>
    <t>M100/1S</t>
  </si>
  <si>
    <t>M100/2S</t>
  </si>
  <si>
    <t>G100</t>
  </si>
  <si>
    <t>BH76</t>
  </si>
  <si>
    <t>EA46</t>
  </si>
  <si>
    <t>EA101</t>
  </si>
  <si>
    <t>ЖИДКОТОПЛИВНЫЕ/ГАЗОВЫЕ КОТЛЫ GT 220 в разобранном виде</t>
  </si>
  <si>
    <t>GT 224 B (теплообменник в разобранном виде)</t>
  </si>
  <si>
    <t>GT 225 B (теплообменник в разобранном виде)</t>
  </si>
  <si>
    <t xml:space="preserve">GT 226 B (теплообменник в разобранном виде) </t>
  </si>
  <si>
    <t xml:space="preserve">GT 227 B (теплообменник в разобранном виде) </t>
  </si>
  <si>
    <t xml:space="preserve">GT 228 B (теплообменник в разобранном виде) </t>
  </si>
  <si>
    <t>GT 226 B2 (теплообменник в разобранном виде)</t>
  </si>
  <si>
    <t xml:space="preserve">GT 227 B2 (теплообменник в разобранном виде) </t>
  </si>
  <si>
    <t xml:space="preserve">GT 228 B2 (теплообменник в разобранном виде) </t>
  </si>
  <si>
    <t xml:space="preserve">GT 224 D (теплообменник в разобранном виде) </t>
  </si>
  <si>
    <t xml:space="preserve">GT 225 D (теплообменник в разобранном виде) </t>
  </si>
  <si>
    <t xml:space="preserve">GT 226 D (теплообменник в разобранном виде) </t>
  </si>
  <si>
    <t xml:space="preserve">GT 227 D (теплообменник в разобранном виде) </t>
  </si>
  <si>
    <t xml:space="preserve">GT 228 D (теплообменник в разобранном виде) </t>
  </si>
  <si>
    <t xml:space="preserve">GT 226 D+AD 217 (теплообменник в разобранном виде) </t>
  </si>
  <si>
    <t xml:space="preserve">GT 227 D+AD 217 (теплообменник в разобранном виде) </t>
  </si>
  <si>
    <t xml:space="preserve">GT 228 D+AD 217 (теплообменник в разобранном виде) </t>
  </si>
  <si>
    <t>ЖИДКОТОПЛИВНЫЕ/ГАЗОВЫЕ КОТЛЫ GT 220 теплообменник в собранном виде</t>
  </si>
  <si>
    <t xml:space="preserve">GT 226 D+AD 217 (теплообменник в собранном виде) </t>
  </si>
  <si>
    <t xml:space="preserve">GT 227 D+AD 217 (теплообменник в собранном виде) </t>
  </si>
  <si>
    <t xml:space="preserve">GT 228 D+AD 217 (теплообменник в собранном виде) </t>
  </si>
  <si>
    <t>ЖИДКОТОПЛИВНЫЕ/ГАЗОВЫЕ КОТЛЫ GT 2200</t>
  </si>
  <si>
    <t>ТЕПЛООБМЕННИК ОТДЕЛЬНЫМИ СЕКЦИЯМИ</t>
  </si>
  <si>
    <t xml:space="preserve">GT 2204 B/L160 (теплообменник в разобранном виде) </t>
  </si>
  <si>
    <t xml:space="preserve">GT 2204 B/L250 (теплообменник в разобранном виде) </t>
  </si>
  <si>
    <t xml:space="preserve">GT 2205 B/L160 (теплообменник в разобранном виде) </t>
  </si>
  <si>
    <t xml:space="preserve">GT 2205 B/L250 (теплообменник в разобранном виде) </t>
  </si>
  <si>
    <t xml:space="preserve">GT 2204 D/L160 (теплообменник в разобранном виде) </t>
  </si>
  <si>
    <t xml:space="preserve">GT 2204 D/L250 (теплообменник в разобранном виде) </t>
  </si>
  <si>
    <t xml:space="preserve">GT 2205 D/L160 (теплообменник в разобранном виде) </t>
  </si>
  <si>
    <t xml:space="preserve">GT 2205 D/L250 (теплообменник в разобранном виде) </t>
  </si>
  <si>
    <t>ТЕПЛООБМЕННИК В СБОРЕ</t>
  </si>
  <si>
    <t xml:space="preserve">GT 2204 B/L160 (теплообменник в собранном виде) </t>
  </si>
  <si>
    <t xml:space="preserve">GT 2204 B/L250 (теплообменник в собранном виде) </t>
  </si>
  <si>
    <t xml:space="preserve">GT 2205 B/L160 (теплообменник в собранном виде) </t>
  </si>
  <si>
    <t xml:space="preserve">GT 2205 B/L250 (теплообменник в собранном виде) </t>
  </si>
  <si>
    <t xml:space="preserve">GT 2204 D/L160 (теплообменник в собранном виде) </t>
  </si>
  <si>
    <t xml:space="preserve">GT 2204 D/L250 (теплообменник в собранном виде) </t>
  </si>
  <si>
    <t xml:space="preserve">GT 2205 D/L160 (теплообменник в собранном виде) </t>
  </si>
  <si>
    <t xml:space="preserve">GT 2205 D/L250 (теплообменник в собранном виде) </t>
  </si>
  <si>
    <t>СОСТАВ ПОСТАВКИ GT 220 - GT 2200</t>
  </si>
  <si>
    <t>Промежуточная секция GT 220</t>
  </si>
  <si>
    <t>Передняя секция</t>
  </si>
  <si>
    <t>Задняя секция</t>
  </si>
  <si>
    <t>Теплообменник котла в сборе GT 224</t>
  </si>
  <si>
    <t>Теплообменник котла в сборе GT 225</t>
  </si>
  <si>
    <t>Теплообменник котла в сборе GT 226</t>
  </si>
  <si>
    <t>Теплообменник котла в сборе GT 227</t>
  </si>
  <si>
    <t>Теплообменник котла в сборе GT 228</t>
  </si>
  <si>
    <t>Ящик с принадлежностями GT 224</t>
  </si>
  <si>
    <t>Ящик с принадлежностями GT 225</t>
  </si>
  <si>
    <t>Ящик с принадлежностями GT 226</t>
  </si>
  <si>
    <t>Ящик с принадлежностями GT 227</t>
  </si>
  <si>
    <t>Ящик с принадлежностями GT 228</t>
  </si>
  <si>
    <t>Обшивка GT 224</t>
  </si>
  <si>
    <t>Обшивка GT 225</t>
  </si>
  <si>
    <t>Обшивка GT 226</t>
  </si>
  <si>
    <t>Обшивка GT 227</t>
  </si>
  <si>
    <t>Обшивка GT 228</t>
  </si>
  <si>
    <t>Набор анкерных штанг GT 226</t>
  </si>
  <si>
    <t>Набор анкерных штанг GT 227</t>
  </si>
  <si>
    <t>Набор анкерных штанг GT 228</t>
  </si>
  <si>
    <t>Панель управления Base 2/TA</t>
  </si>
  <si>
    <t>Плата 2-ступенчатой/модулирующей горелки/трехходового клапана</t>
  </si>
  <si>
    <t>СОСТАВ ПОСТАВКИ GT 2200</t>
  </si>
  <si>
    <t>ДОПОЛНИТЕЛЬНОЕ ОБОРУДОВАНИЕ  GT 220 - GT 2200</t>
  </si>
  <si>
    <t>ДОПОЛНИТЕЛЬНОЕ ОБОРУДОВАНИЕ  ДЛЯ  B И B2</t>
  </si>
  <si>
    <t xml:space="preserve">ДОПОЛНИТЕЛЬНОЕ ОБОРУДОВАНИЕ  ДЛЯ  DIEMATIC 3 </t>
  </si>
  <si>
    <t xml:space="preserve"> ДОПОЛНИТЕЛЬНОЕ ОБОРУДОВАНИЕ ДЛЯ ГВС</t>
  </si>
  <si>
    <t>ME1</t>
  </si>
  <si>
    <t>ME2</t>
  </si>
  <si>
    <t>ME3</t>
  </si>
  <si>
    <t>ME4</t>
  </si>
  <si>
    <t>ME5</t>
  </si>
  <si>
    <t>ME6</t>
  </si>
  <si>
    <t>ME7</t>
  </si>
  <si>
    <t>ME8</t>
  </si>
  <si>
    <t>ME9</t>
  </si>
  <si>
    <t>ME10</t>
  </si>
  <si>
    <t>ME11</t>
  </si>
  <si>
    <t>ME88</t>
  </si>
  <si>
    <t>ME89</t>
  </si>
  <si>
    <t>ME90</t>
  </si>
  <si>
    <t>ME15</t>
  </si>
  <si>
    <t>BH93</t>
  </si>
  <si>
    <t>EA117</t>
  </si>
  <si>
    <t>ПОЛНОСТЬЮ В СБОРЕ</t>
  </si>
  <si>
    <t>Панель управления B3 DTG 230</t>
  </si>
  <si>
    <t>Панель управления К3 DTG 230</t>
  </si>
  <si>
    <t>Панель управления Diematic-m3 DTG 230</t>
  </si>
  <si>
    <t>DTG 230-6 Eco.NOx B3 (теплообменник в сборе)</t>
  </si>
  <si>
    <t>DTG 230-6 Eco.NOx K3 (теплообменник в сборе)</t>
  </si>
  <si>
    <t>DTG 230-6 Eco.NOx Diematic-m3 (теплообменник в сборе)</t>
  </si>
  <si>
    <t>DTG 230-6 Eco.NOx B3 (теплообменник в разобранном виде)</t>
  </si>
  <si>
    <t>DTG 230-6 Eco.NOx K3 (теплообменник в разобранном виде)</t>
  </si>
  <si>
    <t>DTG 230-6 Eco.NOx Diematic-m3 (теплообменник в разобранном виде)</t>
  </si>
  <si>
    <t>СОСТАВ ПОСТАВКИ DTG 230 ECO.NOX</t>
  </si>
  <si>
    <t>Теплообменник котла в сборе 7 секций</t>
  </si>
  <si>
    <t>Теплообменник котла в сборе 8 секций</t>
  </si>
  <si>
    <t>Теплообменник котла в сборе 9 секций</t>
  </si>
  <si>
    <t>Теплообменник котла в сборе 10 секций</t>
  </si>
  <si>
    <t>Теплообменник котла в сборе 11 секций</t>
  </si>
  <si>
    <t>Теплообменник котла в сборе 12 секций</t>
  </si>
  <si>
    <t>Теплообменник котла в сборе 13 секций</t>
  </si>
  <si>
    <t>Теплообменник котла в сборе 14 секций</t>
  </si>
  <si>
    <t>Комплект секций и принадлежности 7 секц.</t>
  </si>
  <si>
    <t>Комплект секций и принадлежности 8 секц.</t>
  </si>
  <si>
    <t>Комплект секций и принадлежности 9 секц.</t>
  </si>
  <si>
    <t>Комплект секций и принадлежности 10 секц.</t>
  </si>
  <si>
    <t>Комплект секций и принадлежности 11 секц.</t>
  </si>
  <si>
    <t>Комплект секций и принадлежности 12 секц.</t>
  </si>
  <si>
    <t>Комплект секций и принадлежности 13 сек.</t>
  </si>
  <si>
    <t>Комплект секций и принадлежности 14 сек.</t>
  </si>
  <si>
    <t>Стабилизатор тяги + теплоизоляция + соединительные трубы 13 сек.</t>
  </si>
  <si>
    <t>Стабилизатор тяги + теплоизоляция + соединительные трубы 14 сек.</t>
  </si>
  <si>
    <t>Обшивка DTG 230-7</t>
  </si>
  <si>
    <t>Обшивка DTG 230-8</t>
  </si>
  <si>
    <t>Обшивка DTG 230-9</t>
  </si>
  <si>
    <t>Обшивка DTG 230-10</t>
  </si>
  <si>
    <t>Обшивка DTG 230-11</t>
  </si>
  <si>
    <t>Обшивка DTG 230-12</t>
  </si>
  <si>
    <t>Обшивка DTG 230-13</t>
  </si>
  <si>
    <t>Обшивка DTG 230-14</t>
  </si>
  <si>
    <t>ДОПОЛНИТЕЛЬНОЕ ОБОРУДОВАНИЕ  ДЛЯ ВСКХ ВЕРСИЙ</t>
  </si>
  <si>
    <t>Предохранительный клапан + реле давления газа</t>
  </si>
  <si>
    <t>Трансформатор гальванической развязки 100 ВА</t>
  </si>
  <si>
    <t>Датчик тяги (для DTG 230-10…DTG 230-14)</t>
  </si>
  <si>
    <t>Набор для переоборудования на 300 мбар</t>
  </si>
  <si>
    <t xml:space="preserve">ДОПОЛНИТЕЛЬНОЕ ОБОРУДОВАНИЕ  ДЛЯ  B3 </t>
  </si>
  <si>
    <t>Термометр дымовых газов</t>
  </si>
  <si>
    <t>Счетчик часов работы (1 штука)</t>
  </si>
  <si>
    <t>ДОПОЛНИТЕЛЬНОЕ ОБОРУДОВАНИЕ  ДЛЯ  K3</t>
  </si>
  <si>
    <t>Плата реле и датчиков для 1 смесительного контура для К3</t>
  </si>
  <si>
    <t xml:space="preserve">ДОПОЛНИТЕЛЬНОЕ ОБОРУДОВАНИЕ  ДЛЯ DIEMATIC M3 </t>
  </si>
  <si>
    <t>Соединительный кабель BUS (40 м)</t>
  </si>
  <si>
    <t>Погружной датчик "каскада" (NTC 10 K)</t>
  </si>
  <si>
    <t>Модуль VM iSystem</t>
  </si>
  <si>
    <t xml:space="preserve">ДРУГОЕ ДОПОЛНИТЕЛЬНОЕ ОБОРУДОВАНИЕ  </t>
  </si>
  <si>
    <t>Набор для переоборудования на пропан (для DTG 230)</t>
  </si>
  <si>
    <t>Набор для переоборудования на 13 мбар для DTG 230 Eco.NOx</t>
  </si>
  <si>
    <t>GJ6</t>
  </si>
  <si>
    <t>CY075</t>
  </si>
  <si>
    <t>CY076</t>
  </si>
  <si>
    <t>CY003</t>
  </si>
  <si>
    <t>CY004</t>
  </si>
  <si>
    <t>CY005</t>
  </si>
  <si>
    <t>CY006</t>
  </si>
  <si>
    <t>CY007</t>
  </si>
  <si>
    <t>CY008</t>
  </si>
  <si>
    <t>CY085</t>
  </si>
  <si>
    <t>CY086</t>
  </si>
  <si>
    <t>CY035</t>
  </si>
  <si>
    <t>CY036</t>
  </si>
  <si>
    <t>CY037</t>
  </si>
  <si>
    <t>CY038</t>
  </si>
  <si>
    <t>CY039</t>
  </si>
  <si>
    <t>CY040</t>
  </si>
  <si>
    <t>GJ26</t>
  </si>
  <si>
    <t>GJ27</t>
  </si>
  <si>
    <t>GJ28</t>
  </si>
  <si>
    <t>GJ29</t>
  </si>
  <si>
    <t>GJ30</t>
  </si>
  <si>
    <t>GJ31</t>
  </si>
  <si>
    <t>GJ32</t>
  </si>
  <si>
    <t>GJ33</t>
  </si>
  <si>
    <t>GC191</t>
  </si>
  <si>
    <t>GC123</t>
  </si>
  <si>
    <t>GC22</t>
  </si>
  <si>
    <t>GC192</t>
  </si>
  <si>
    <t>BP28</t>
  </si>
  <si>
    <t>BG40</t>
  </si>
  <si>
    <t>AD220</t>
  </si>
  <si>
    <t>DB119</t>
  </si>
  <si>
    <t>AD218</t>
  </si>
  <si>
    <t>AD281</t>
  </si>
  <si>
    <t>GC368</t>
  </si>
  <si>
    <t>НАСТЕННЫЕ КОТЛЫ MCA 45-65-90-115</t>
  </si>
  <si>
    <t>MCA 45 INICONTROL</t>
  </si>
  <si>
    <t xml:space="preserve">MCA 65 INICONTROL </t>
  </si>
  <si>
    <t xml:space="preserve">MCA 90 INICONTROL </t>
  </si>
  <si>
    <t>MCA 115 INICONTROL</t>
  </si>
  <si>
    <t>MCA 45 iSYSTEM</t>
  </si>
  <si>
    <t>MCA 65 iSYSTEM</t>
  </si>
  <si>
    <t>MCA 115 iSYSTEM</t>
  </si>
  <si>
    <t xml:space="preserve">MCA 45 </t>
  </si>
  <si>
    <t xml:space="preserve">Панель управления iniControl </t>
  </si>
  <si>
    <t>Панель управления iSystem ( DIEMATIC iSystem)</t>
  </si>
  <si>
    <t>Соединительные трубопроводы котел/водонагреватель</t>
  </si>
  <si>
    <t xml:space="preserve">ДОПОЛНИТЕЛЬНОЕ ОБОРУДОВАНИЕ  ДЛЯ КОТЛОВ </t>
  </si>
  <si>
    <t>Набор для гидравлического подключения МСA 45/115</t>
  </si>
  <si>
    <t>Крышка для соединительных трубопроводов</t>
  </si>
  <si>
    <t xml:space="preserve">Переходник D80/100 </t>
  </si>
  <si>
    <t>Переходник на два потока 2 х 100 мм</t>
  </si>
  <si>
    <t>Газовый кран 3/4"</t>
  </si>
  <si>
    <t>Насос 3-х скоростной MCA 45</t>
  </si>
  <si>
    <t>Электронный насос для МСA 45 Класса А</t>
  </si>
  <si>
    <t>Электронный насос для МСА 45/65 (класс А)</t>
  </si>
  <si>
    <t>Насос 3-х скоростной MCA 65</t>
  </si>
  <si>
    <t>Насос 3-х скоростной MCA 90/MCA 115</t>
  </si>
  <si>
    <t>Насос первичного контура каскада</t>
  </si>
  <si>
    <t>Трехходовой смесительный клапан с сервоприводом</t>
  </si>
  <si>
    <t>Монтажная опора для монтажа котла МСА на каскадную систему МС</t>
  </si>
  <si>
    <t>Система нейтрализации конденсата с насосом - котел до 120 кВт</t>
  </si>
  <si>
    <t>Система нейтрализации конденсата с насосом - котел 120 - 350 кВт</t>
  </si>
  <si>
    <t>Система нейтрализации конденсата с насосом - котел свыше 350 кВт</t>
  </si>
  <si>
    <t>Инструмент для чистки МСА 45-65 (длина 360 мм)</t>
  </si>
  <si>
    <t>Инструмент для чистки МСА 90-115 (длина 460 мм)</t>
  </si>
  <si>
    <t>Настенный блок с интерфейсом SCU-X03 для управления модулирующим насосом</t>
  </si>
  <si>
    <t>Сборник конденсата диам. 80/125 мм</t>
  </si>
  <si>
    <t>Сборник конденсата диам. 100 мм</t>
  </si>
  <si>
    <t>Сборник конденсата диам. 110/150 мм</t>
  </si>
  <si>
    <t>Сборник конденсата диам. 80 мм</t>
  </si>
  <si>
    <t xml:space="preserve">Гидравлический разделитель 80/60-1'' 1/4 </t>
  </si>
  <si>
    <t xml:space="preserve">Гидравлический разделитель 120/80-2'' </t>
  </si>
  <si>
    <t>Электронный насос для МСА 90/115 (класс А)</t>
  </si>
  <si>
    <t xml:space="preserve">Гранулированный наполнитель (10 кг) для системы нейтрализации ## </t>
  </si>
  <si>
    <t>Газовый клапан MCA90 для работы на пропане</t>
  </si>
  <si>
    <t>## Заказывается как запючасть</t>
  </si>
  <si>
    <t>ДОПОЛНИТЕЛЬНОЕ ОБОРУДОВАНИЕ  НАСТЕННЫЕ КОТЛЫ MCA 45-65-90-115</t>
  </si>
  <si>
    <t>ДОПОЛНИТЕЛЬНОЕ ОБОРУДОВАНИЕ  ДЛЯ УПРАВЛЕНИЯ</t>
  </si>
  <si>
    <t>iSYSTEM</t>
  </si>
  <si>
    <t>iNICONTROL</t>
  </si>
  <si>
    <t>S101539</t>
  </si>
  <si>
    <t>S100762</t>
  </si>
  <si>
    <t>S101626</t>
  </si>
  <si>
    <t>S101614</t>
  </si>
  <si>
    <t>S101463</t>
  </si>
  <si>
    <t>S52484</t>
  </si>
  <si>
    <t>S58286</t>
  </si>
  <si>
    <t>S101477</t>
  </si>
  <si>
    <t>HC238</t>
  </si>
  <si>
    <t>HC239</t>
  </si>
  <si>
    <t>HC240</t>
  </si>
  <si>
    <t>HC241</t>
  </si>
  <si>
    <t>AD271</t>
  </si>
  <si>
    <t>HC139</t>
  </si>
  <si>
    <t>HC242</t>
  </si>
  <si>
    <t>DY768</t>
  </si>
  <si>
    <t>DY906</t>
  </si>
  <si>
    <t>DY907</t>
  </si>
  <si>
    <t>HC158</t>
  </si>
  <si>
    <t>HC141</t>
  </si>
  <si>
    <t>HC142</t>
  </si>
  <si>
    <t>HC143</t>
  </si>
  <si>
    <t>HC145</t>
  </si>
  <si>
    <t>HC147</t>
  </si>
  <si>
    <t>HC15</t>
  </si>
  <si>
    <t>HC245</t>
  </si>
  <si>
    <t>DU13</t>
  </si>
  <si>
    <t>DU14</t>
  </si>
  <si>
    <t>DU15</t>
  </si>
  <si>
    <t>HC246</t>
  </si>
  <si>
    <t>HC247</t>
  </si>
  <si>
    <t>HC258</t>
  </si>
  <si>
    <t>DY916</t>
  </si>
  <si>
    <t>DY917</t>
  </si>
  <si>
    <t>DY918</t>
  </si>
  <si>
    <t>DY919</t>
  </si>
  <si>
    <t>GV46</t>
  </si>
  <si>
    <t>GV47</t>
  </si>
  <si>
    <t>з/ч</t>
  </si>
  <si>
    <t>ЖИДКОТОПЛИВНЫЕ И ГАЗОВЫЕ ГОРЕЛКИ M100-G100-M200-G200</t>
  </si>
  <si>
    <t>ЖИДКОТОПЛИВНЫЕ ГОРЕЛКИ M100</t>
  </si>
  <si>
    <t>ГОРЕЛКИ С НИЗКИМИ ВЫБРОСАМИ NOX, ЖЁЛТОЕ ПЛАМЯ</t>
  </si>
  <si>
    <t>ГАЗОВАЯ ГОРЕЛКА G100</t>
  </si>
  <si>
    <t>ДОПОЛНИТЕЛЬНОЕ ОБОРУДОВАНИЕ для горелок G100</t>
  </si>
  <si>
    <t>## Набор для переоборудования на пропан для G100</t>
  </si>
  <si>
    <t>## Заказывается как зап.часть</t>
  </si>
  <si>
    <t>ЖИДКОТОПЛИВНЫЕ ГОРЕЛКИ M200/2</t>
  </si>
  <si>
    <t>ГАЗОВАЯ ГОРЕЛКА G 200/1</t>
  </si>
  <si>
    <t>OPTION ДЛЯ  GAS BURNER G 200/1</t>
  </si>
  <si>
    <t>Набор для переоборудования на пропан для G200/1</t>
  </si>
  <si>
    <t>ГАЗОВАЯ ГОРЕЛКА G 200/2 N</t>
  </si>
  <si>
    <t>ДОПОЛНИТЕЛЬНОЕ ОБОРУДОВАНИЕ для горелок G200/2N</t>
  </si>
  <si>
    <t>Набор для переоборудования на пропан</t>
  </si>
  <si>
    <t>ДОПОЛНИТЕЛЬНОЕ ОБОРУДОВАНИЕ ДЛЯ ПАНЕЛЕЙ УПРАВЛЕНИЯ</t>
  </si>
  <si>
    <t xml:space="preserve">ДОПОЛНИТЕЛЬНОЕ ОБОРУДОВАНИЕ  ДЛЯ  K3 </t>
  </si>
  <si>
    <t>ДОПОЛНИТЕЛЬНОЕ ОБОРУДОВАНИЕ  ДЛЯ  DIEMATIC 3 И M3</t>
  </si>
  <si>
    <t>Датчик для солнечной установки</t>
  </si>
  <si>
    <t>Датчик для буферного водонагревателя (NTC 10 K)</t>
  </si>
  <si>
    <t xml:space="preserve">ДОПОЛНИТЕЛЬНОЕ ОБОРУДОВАНИЕ  ДЛЯ  DIEMATIC iSystem </t>
  </si>
  <si>
    <t>КОМНАТНЫЕ ТЕРМОСТАТЫ</t>
  </si>
  <si>
    <t>AD204</t>
  </si>
  <si>
    <t>AD216</t>
  </si>
  <si>
    <t>ЕМКОСТНЫЕ ВОДОНАГРЕВАТЕЛИ В</t>
  </si>
  <si>
    <t>Водонагреватели  BPB "Performance"</t>
  </si>
  <si>
    <t>ВОДОНАГРЕВАТЕЛЬ B 650</t>
  </si>
  <si>
    <t>ВОДОНАГРЕВАТЕЛЬ B 800</t>
  </si>
  <si>
    <t>ВОДОНАГРЕВАТЕЛЬ B 1000</t>
  </si>
  <si>
    <t>СОСТАВ ПОСТАВКИ B 650 - B 800 - B 1000 L</t>
  </si>
  <si>
    <t>Бак B 650</t>
  </si>
  <si>
    <t>Обшивка B 650</t>
  </si>
  <si>
    <t>БАК B 800</t>
  </si>
  <si>
    <t>Обшивка B 800</t>
  </si>
  <si>
    <t>БАК B 1000</t>
  </si>
  <si>
    <t>Обшивка B 1000</t>
  </si>
  <si>
    <t>Техническая документация B 800-1000 RU</t>
  </si>
  <si>
    <t xml:space="preserve">Водонагреватели BLC  "Confort" </t>
  </si>
  <si>
    <t xml:space="preserve">ДОПОЛНИТЕЛЬНОЕ ОБОРУДОВАНИЕ </t>
  </si>
  <si>
    <t>Открытый электрический нагревательный элемент 3 кВт с термостатом (для BPB и BLC)</t>
  </si>
  <si>
    <t>Система управления загрузочным насосом SLA 2</t>
  </si>
  <si>
    <t>Анод с наводимым током TAS-2</t>
  </si>
  <si>
    <t>Анод с наводимым током</t>
  </si>
  <si>
    <t>Анод с наводимым током, дл. 232 мм</t>
  </si>
  <si>
    <t>ДЛЯ  B 800 И B 1000</t>
  </si>
  <si>
    <t>Термометр</t>
  </si>
  <si>
    <t>НАБОРЫ ДЛЯ ПОДКЛЮЧЕНИЯ</t>
  </si>
  <si>
    <t>EC638</t>
  </si>
  <si>
    <t>AJ45</t>
  </si>
  <si>
    <t>AJ46</t>
  </si>
  <si>
    <t>AJ40</t>
  </si>
  <si>
    <t>AJ29</t>
  </si>
  <si>
    <t>AJ41</t>
  </si>
  <si>
    <t>AJ31</t>
  </si>
  <si>
    <t>EC639</t>
  </si>
  <si>
    <t>ER336</t>
  </si>
  <si>
    <t>EC320</t>
  </si>
  <si>
    <t>EC431</t>
  </si>
  <si>
    <t>AM7</t>
  </si>
  <si>
    <t>AJ38</t>
  </si>
  <si>
    <t>AJ32</t>
  </si>
  <si>
    <t>Модуль RX77S для DTG X  (в комплекте датчик наружной температуры, котловой датчик, датчик ГВС)</t>
  </si>
  <si>
    <t>Жидкотопливная горелка M 100 RS (с подогревателем жидкого топлива)</t>
  </si>
  <si>
    <t>Жидкотопливная горелка M 201/2 S (для GT 225 свыше 59 кВт, GT 226, GT 227 и GT 228)</t>
  </si>
  <si>
    <t xml:space="preserve"> Газовая горелка G 200/1 S  - одноступенчатая  (для GT 224, GT 225 и GT 226 до 70 кВт)</t>
  </si>
  <si>
    <t>Газовая горелка G 203/2 N  - модулирующая  (для GT 226, GT 227 и GT 228)</t>
  </si>
  <si>
    <t>Газовая горелка G 201/2 N  - одноступенчатая  (для GT 226, GT 227 и GT 228)</t>
  </si>
  <si>
    <t>Жидкотопливная горелка M 202/2 S - двухступенчатая  (для GT 226, GT 227 и GT 228)</t>
  </si>
  <si>
    <t xml:space="preserve">Газовая горелка G 100 S  </t>
  </si>
  <si>
    <t>ячейки не используются</t>
  </si>
  <si>
    <t>Комплект соединительных трубопроводов котёл/водонагреватель (GT/GTU 120 и водонагреватель BPB/BLC 150-200-300 л)</t>
  </si>
  <si>
    <t>Комплект соединительных трубопроводов котёл/водонагреватель (GT 224/225 и водонагреватель BРB/ВLC 150-200-300 л)</t>
  </si>
  <si>
    <t>Комплект соединительных трубопроводов котёл/водонагреватель (GT 226-228 и водонагреватель BРB/ВLC 150-200-300 л)</t>
  </si>
  <si>
    <t>Набор соединительных трубопроводов MCA 45…115 и водонагревателей BLС/BPB 150-500 л</t>
  </si>
  <si>
    <t>соед.тр-ды к BPB/BLC</t>
  </si>
  <si>
    <t xml:space="preserve">EA144 </t>
  </si>
  <si>
    <t>Датчик комнатной температуры AD 244 или KTY для X..N</t>
  </si>
  <si>
    <t xml:space="preserve">FM 52 или CTI-S-03 для X..N </t>
  </si>
  <si>
    <t>CDI 2 / CDI 4</t>
  </si>
  <si>
    <t>CDR 2 / CDR 4</t>
  </si>
  <si>
    <t>Радиопередатчик Ad 252</t>
  </si>
  <si>
    <t>Дополнительные принадлежности по газу для котла (только для котлов серии MS, MSL, MCA 90, DTG):</t>
  </si>
  <si>
    <t>Газовый клапан пропан MCA 90</t>
  </si>
  <si>
    <t>Цена, €</t>
  </si>
  <si>
    <t>* указана розничная цена в евро</t>
  </si>
  <si>
    <t>Примечание:</t>
  </si>
  <si>
    <t>Для подключения бойлера необходим внешний трехходовой кран с сервоприводом (заказывается у стороннего производителя)</t>
  </si>
  <si>
    <t>Итого*:</t>
  </si>
  <si>
    <t>Соединительные трубопроводы котёл/водонагреватель (DTG 230 / GT 226-228 и водонагреватель BРB/ВLC 150-200-300 л)</t>
  </si>
  <si>
    <t>ошибка при отсутствии выбора модул.термостата при выбранном AD 290</t>
  </si>
  <si>
    <t>Не указано количество комнатных термостатов/датчиков согласно числу контуров отопления</t>
  </si>
  <si>
    <t>Не указано количество необходимых комнатных термостатов/датчиков.</t>
  </si>
  <si>
    <t>Наличие ГВС:</t>
  </si>
  <si>
    <t>Соединительные трубопроводы для водонагревателя SR 130</t>
  </si>
  <si>
    <t>Типы бойлеров</t>
  </si>
  <si>
    <t>Штатный</t>
  </si>
  <si>
    <t>Комплект соединительных трубопроводов котёл/водонагреватель (GT/GTU 120 и водонагреватель BLС/BPB 150-200-300 л)</t>
  </si>
  <si>
    <t>ЖИДКОТОПЛИВНЫЕ КОТЛЫ GTU 1200 S/V130/TA</t>
  </si>
  <si>
    <t>Размещаемый снизу водонагреватель L 160 /TA (датчик ГВС в комплекте)</t>
  </si>
  <si>
    <t>Размещаемый снизу водонагреватель L 250 /TA (датчик ГВС в комплекте)</t>
  </si>
  <si>
    <t>Соединительные трубопроводы GT 120 - гидравлический модуль, для подключения по центру</t>
  </si>
  <si>
    <t>Соединительные трубопроводы GT 120 - гидравлический модуль, для подключения справа или слева</t>
  </si>
  <si>
    <t>Соединительные трубопроводы  котел / водонагреватель GT 220 - L 160 /  L 250</t>
  </si>
  <si>
    <t>Стандартный универсальный - BLC</t>
  </si>
  <si>
    <t>Премиум универсальный - BPB</t>
  </si>
  <si>
    <t>Водонагреватель BH 150  (датчик ГВС в комплекте)</t>
  </si>
  <si>
    <t xml:space="preserve">Комплект соединительных крестовин (2 шт.) </t>
  </si>
  <si>
    <t>Комплект соединительных крестовин 1” 1/4 (2 шт.)</t>
  </si>
  <si>
    <t>для монтажной рамы или упрощенного набора по гадривлике для PMC-M и PMC-M MI</t>
  </si>
  <si>
    <t>примечание для котлов PMC-M, трехходовой кран стороннего производителя.</t>
  </si>
  <si>
    <t>-модели сняты с производства</t>
  </si>
  <si>
    <t>DTG 230-7 S</t>
  </si>
  <si>
    <t>DTG 230-8 S</t>
  </si>
  <si>
    <t>DTG 230-9 S</t>
  </si>
  <si>
    <t>DTG 230-10 S</t>
  </si>
  <si>
    <t>DTG 230-11 S</t>
  </si>
  <si>
    <t>DTG 230-12 S</t>
  </si>
  <si>
    <t>DTG 230-13 S</t>
  </si>
  <si>
    <t>DTG 230-14 S</t>
  </si>
  <si>
    <t xml:space="preserve"> DTG 230-7 S B3 (полностью в сборе)</t>
  </si>
  <si>
    <t xml:space="preserve"> DTG 230-8 S B3 (полностью в сборе)</t>
  </si>
  <si>
    <t xml:space="preserve"> DTG 230-7 S K3 (полностью в сборе)</t>
  </si>
  <si>
    <t xml:space="preserve"> DTG 230-8 S K3 (полностью в сборе)</t>
  </si>
  <si>
    <t xml:space="preserve"> DTG 230-7 S Diematic-m3 (полностью в сборе)</t>
  </si>
  <si>
    <t xml:space="preserve"> DTG 230-8 S Diematic-m3 (полностью в сборе)</t>
  </si>
  <si>
    <t>ГАЗОВЫЕ КОТЛЫ DTG 230 S (в собранном и разобранном виде)</t>
  </si>
  <si>
    <t xml:space="preserve"> DTG 230-7 S (полностью в сборе)</t>
  </si>
  <si>
    <t xml:space="preserve"> DTG 230-8 S (полностью в сборе)</t>
  </si>
  <si>
    <t>Техническая документация DTG S 230 B3 RU</t>
  </si>
  <si>
    <t>Техническая документация DTG S 230 K3 RU</t>
  </si>
  <si>
    <t>Техническая документация DTG S 230 Diematic-m3 RU</t>
  </si>
  <si>
    <t>GJ3</t>
  </si>
  <si>
    <t>GJ4</t>
  </si>
  <si>
    <t>GJ96</t>
  </si>
  <si>
    <t>GJ98</t>
  </si>
  <si>
    <t>GJ99</t>
  </si>
  <si>
    <t xml:space="preserve"> DTG 230-7 S B3 (теплообменник в сборе)</t>
  </si>
  <si>
    <t xml:space="preserve"> DTG 230-8 S B3 (теплообменник в сборе) </t>
  </si>
  <si>
    <t xml:space="preserve"> DTG 230-9 S B3 (теплообменник в сборе) </t>
  </si>
  <si>
    <t xml:space="preserve"> DTG 230-10 S B3 (теплообменник в сборе) </t>
  </si>
  <si>
    <t xml:space="preserve"> DTG 230-11 S B3 (теплообменник в сборе) </t>
  </si>
  <si>
    <t xml:space="preserve"> DTG 230-12 S B3 (теплообменник в сборе) </t>
  </si>
  <si>
    <t xml:space="preserve"> DTG 230-13 S B3 (теплообменник в сборе) </t>
  </si>
  <si>
    <t xml:space="preserve"> DTG 230-14 S B3 (теплообменник в сборе) </t>
  </si>
  <si>
    <t xml:space="preserve"> DTG 230-7 S K3 (теплообменник в сборе)</t>
  </si>
  <si>
    <t xml:space="preserve"> DTG 230-8 S K3 (теплообменник в сборе) </t>
  </si>
  <si>
    <t xml:space="preserve"> DTG 230-9 S K3 (теплообменник в сборе) </t>
  </si>
  <si>
    <t xml:space="preserve"> DTG 230-10 S K3 (теплообменник в сборе) </t>
  </si>
  <si>
    <t xml:space="preserve"> DTG 230-11 S K3 (теплообменник в сборе) </t>
  </si>
  <si>
    <t xml:space="preserve"> DTG 230-12 S K3 (теплообменник в сборе) </t>
  </si>
  <si>
    <t xml:space="preserve"> DTG 230-13 S K3 (теплообменник в сборе) </t>
  </si>
  <si>
    <t xml:space="preserve"> DTG 230-14 S K3 (теплообменник в сборе) </t>
  </si>
  <si>
    <t xml:space="preserve"> DTG 230-7 S Diematic-m3 (теплообменник в сборе) </t>
  </si>
  <si>
    <t xml:space="preserve"> DTG 230-8 S Diematic-m3 (теплообменник в сборе)</t>
  </si>
  <si>
    <t xml:space="preserve"> DTG 230-9 S Diematic-m3 (теплообменник в сборе) </t>
  </si>
  <si>
    <t xml:space="preserve"> DTG 230-10 S Diematic-m3 (теплообменник в сборе) </t>
  </si>
  <si>
    <t xml:space="preserve"> DTG 230-11 S Diematic-m3 (теплообменник в сборе) </t>
  </si>
  <si>
    <t xml:space="preserve"> DTG 230-12 S Diematic-m3 (теплообменник в сборе) </t>
  </si>
  <si>
    <t xml:space="preserve"> DTG 230-13 S Diematic-m3 (теплообменник в сборе) </t>
  </si>
  <si>
    <t xml:space="preserve"> DTG 230-14 S Diematic-m3 (теплообменник в сборе) </t>
  </si>
  <si>
    <t>ГАЗОВЫЕ КОТЛЫ DTG 230 S (в разобранном виде)</t>
  </si>
  <si>
    <t xml:space="preserve"> DTG 230-7 S B3 (теплообменник в разобранном виде)</t>
  </si>
  <si>
    <t xml:space="preserve"> DTG 230-8 S B3 (теплообменник в разобранном виде)</t>
  </si>
  <si>
    <t xml:space="preserve"> DTG 230-9 S B3 (теплообменник в разобранном виде)</t>
  </si>
  <si>
    <t xml:space="preserve"> DTG 230-10 S B3 (теплообменник в разобранном виде)</t>
  </si>
  <si>
    <t xml:space="preserve"> DTG 230-11 S B3 (теплообменник в разобранном виде)</t>
  </si>
  <si>
    <t xml:space="preserve"> DTG 230-12 S B3 (теплообменник в разобранном виде)</t>
  </si>
  <si>
    <t xml:space="preserve"> DTG 230-13 S B3 (теплообменник в разобранном виде)</t>
  </si>
  <si>
    <t xml:space="preserve"> DTG 230-14 S B3 (теплообменник в разобранном виде)</t>
  </si>
  <si>
    <t xml:space="preserve"> DTG 230-7 S K3 (теплообменник в разобранном виде)</t>
  </si>
  <si>
    <t xml:space="preserve"> DTG 230-8 S K3 (теплообменник в разобранном виде)</t>
  </si>
  <si>
    <t xml:space="preserve"> DTG 230-9 S K3 (теплообменник в разобранном виде)</t>
  </si>
  <si>
    <t xml:space="preserve"> DTG 230-10 S K3 (теплообменник в разобранном виде)</t>
  </si>
  <si>
    <t xml:space="preserve"> DTG 230-11 S K3 (теплообменник в разобранном виде)</t>
  </si>
  <si>
    <t xml:space="preserve"> DTG 230-12 S K3 (теплообменник в разобранном виде)</t>
  </si>
  <si>
    <t xml:space="preserve"> DTG 230-13 S K3 (теплообменник в разобранном виде)</t>
  </si>
  <si>
    <t xml:space="preserve"> DTG 230-14 S K3 (теплообменник в разобранном виде)</t>
  </si>
  <si>
    <t xml:space="preserve"> DTG 230-7 S Diematic-m3 (теплообменник в разобранном виде)</t>
  </si>
  <si>
    <t xml:space="preserve"> DTG 230-8 S Diematic-m3 (теплообменник в разобранном виде)</t>
  </si>
  <si>
    <t xml:space="preserve"> DTG 230-9 S Diematic-m3 (теплообменник в разобранном виде)</t>
  </si>
  <si>
    <t xml:space="preserve"> DTG 230-10 S Diematic-m3 (теплообменник в разобранном виде)</t>
  </si>
  <si>
    <t xml:space="preserve"> DTG 230-11 S Diematic-m3 (теплообменник в разобранном виде)</t>
  </si>
  <si>
    <t xml:space="preserve"> DTG 230-12 S Diematic-m3 (теплообменник в разобранном виде)</t>
  </si>
  <si>
    <t xml:space="preserve"> DTG 230-13 S Diematic-m3 (теплообменник в разобранном виде)</t>
  </si>
  <si>
    <t xml:space="preserve"> DTG 230-14 S Diematic-m3 (теплообменник в разобранном виде)</t>
  </si>
  <si>
    <t>ДОПОЛНИТЕЛЬНОЕ ОБОРУДОВАНИЕ  DTG 230 S</t>
  </si>
  <si>
    <t>Газовая система S DTG 230-7</t>
  </si>
  <si>
    <t>Газовая система S DTG 230-8</t>
  </si>
  <si>
    <t>Газовая система S DTG 230-9</t>
  </si>
  <si>
    <t>Газовая система S DTG 230-10</t>
  </si>
  <si>
    <t>Газовая система S DTG 230-11</t>
  </si>
  <si>
    <t>Газовая система S DTG 230-12</t>
  </si>
  <si>
    <t>Газовая система S DTG 230-13</t>
  </si>
  <si>
    <t>Газовая система S DTG 230-14</t>
  </si>
  <si>
    <t>Стабилизатор тяги + теплоизоляция + соединительные трубы 7 сек.</t>
  </si>
  <si>
    <t>Стабилизатор тяги + теплоизоляция + соединительные трубы 8 сек.</t>
  </si>
  <si>
    <t>Стабилизатор тяги + теплоизоляция + соединительные трубы 9 сек.</t>
  </si>
  <si>
    <t>Стабилизатор тяги + теплоизоляция + соединительные трубы 10 сек.</t>
  </si>
  <si>
    <t>Стабилизатор тяги + теплоизоляция + соединительные трубы 11 сек.</t>
  </si>
  <si>
    <t>Стабилизатор тяги + теплоизоляция + соединительные трубы 12 сек.</t>
  </si>
  <si>
    <t>GJ17</t>
  </si>
  <si>
    <t>GJ18</t>
  </si>
  <si>
    <t>GJ19</t>
  </si>
  <si>
    <t>GJ20</t>
  </si>
  <si>
    <t>GJ21</t>
  </si>
  <si>
    <t>GJ22</t>
  </si>
  <si>
    <t>GJ23</t>
  </si>
  <si>
    <t>GJ24</t>
  </si>
  <si>
    <t>GC33</t>
  </si>
  <si>
    <t>GC34</t>
  </si>
  <si>
    <t>GC35</t>
  </si>
  <si>
    <t>GC36</t>
  </si>
  <si>
    <t>GC37</t>
  </si>
  <si>
    <t>GC38</t>
  </si>
  <si>
    <t>GC39</t>
  </si>
  <si>
    <t>GC40</t>
  </si>
  <si>
    <t>апрель 2015 Евро</t>
  </si>
  <si>
    <t>апрель 2015 EUR</t>
  </si>
  <si>
    <t>PMC-M 24 PLUS</t>
  </si>
  <si>
    <t>PMC-M 24/28 MI PLUS</t>
  </si>
  <si>
    <t>PMC-M 30/35 MI PLUS</t>
  </si>
  <si>
    <t>PMC-M 34/39 MI PLUS</t>
  </si>
  <si>
    <t>HR117</t>
  </si>
  <si>
    <t>HR118</t>
  </si>
  <si>
    <t>HR119</t>
  </si>
  <si>
    <t>HR120</t>
  </si>
  <si>
    <t xml:space="preserve"> июль 2015 EUR</t>
  </si>
  <si>
    <t>Для MS, MSL, PMC-M…PLUS, DTG X..N, DTG 230 S, MCA, MCA PRO, EF и GT 220</t>
  </si>
  <si>
    <t>Чугунные жидкотопливные/газовые  котлы NEOVO ECONOX EF 22-29</t>
  </si>
  <si>
    <t xml:space="preserve">артикул </t>
  </si>
  <si>
    <t>ЦЕНА PUBLIC</t>
  </si>
  <si>
    <t>июль  2015 евро</t>
  </si>
  <si>
    <t>EF 22 B</t>
  </si>
  <si>
    <t>EF 29 B</t>
  </si>
  <si>
    <t>EF 36 B</t>
  </si>
  <si>
    <t>EF 46 B</t>
  </si>
  <si>
    <t>EF 22 I</t>
  </si>
  <si>
    <t>EF 29 I</t>
  </si>
  <si>
    <t>EF 36 I</t>
  </si>
  <si>
    <t>EF 46 I</t>
  </si>
  <si>
    <t>EF 22</t>
  </si>
  <si>
    <t>MY128</t>
  </si>
  <si>
    <t>EF 29</t>
  </si>
  <si>
    <t>MY138</t>
  </si>
  <si>
    <t>Панель управления B-CONTROL</t>
  </si>
  <si>
    <t>MY450</t>
  </si>
  <si>
    <t>Панель управления INICONTROL 2</t>
  </si>
  <si>
    <t>MY451</t>
  </si>
  <si>
    <t>Чугунные жидкотопливные/газовые  котлы NEOVO ECONOX EF 22 с бойлером EL110SL</t>
  </si>
  <si>
    <t>EF 22 B/VEL110SL</t>
  </si>
  <si>
    <t>EF 22 I/VEL110SL</t>
  </si>
  <si>
    <t>Котел EF 22</t>
  </si>
  <si>
    <t>ER590</t>
  </si>
  <si>
    <t>ER584</t>
  </si>
  <si>
    <t>Чугунные жидкотопливные/газовые  котлы NEOVO ECONOX EF 22-29 с бойлером  EL160SL</t>
  </si>
  <si>
    <t>EF 22 B/VEL160SL</t>
  </si>
  <si>
    <t>EF 29 B/VEL160SL</t>
  </si>
  <si>
    <t>EF 22 I/VEL160SL</t>
  </si>
  <si>
    <t>EF 29 I/VEL160SL</t>
  </si>
  <si>
    <t>Котел EF 29</t>
  </si>
  <si>
    <t>ER592</t>
  </si>
  <si>
    <t>ER586</t>
  </si>
  <si>
    <t>ДОП. ОБОРУДОВАНИЕ  NEOVO ECONOX EF/EFU</t>
  </si>
  <si>
    <t xml:space="preserve">Горелки жидкотопливные </t>
  </si>
  <si>
    <t xml:space="preserve">Горелки газовые </t>
  </si>
  <si>
    <t xml:space="preserve">Газовая горелка G 100  </t>
  </si>
  <si>
    <t xml:space="preserve">ДОП. ОБОРУДОВАНИЕ ДЛЯ ПАНЕЛИ B-CONTROL </t>
  </si>
  <si>
    <t xml:space="preserve">ДОП. ОБОРУДОВАНИЕ ДЛЯ ПАНЕЛИ INICONTROL 2 </t>
  </si>
  <si>
    <t>Плата+датчик для смесительного контура</t>
  </si>
  <si>
    <t>ДОП. ОБОРУДОВАНИЕ ДЛЯ ГВС</t>
  </si>
  <si>
    <t>Комплект титанового анода ACI</t>
  </si>
  <si>
    <t>Блок для проверки работы магниевого анода</t>
  </si>
  <si>
    <t>ДОП. ОБОРУДОВАНИЕ ДЛЯ КОТЛА</t>
  </si>
  <si>
    <t>Жидкотопливный фильтр с воздухоотделителем</t>
  </si>
  <si>
    <t>ГИДРАВЛИЧЕСКИЕ МОДУЛИ</t>
  </si>
  <si>
    <t>Соединительные трубопроводы котёл-гидравлический модуль (для подключения справа)</t>
  </si>
  <si>
    <t>Соединительные трубопроводы котёл-гидравлический модуль (для подключения слева)</t>
  </si>
  <si>
    <t>Соединительные трубопроводы котёл-гидравлический модуль (гибкие трубопроводы)</t>
  </si>
  <si>
    <t>B-control</t>
  </si>
  <si>
    <t>iniControl 2</t>
  </si>
  <si>
    <t>MY123</t>
  </si>
  <si>
    <t>MY133</t>
  </si>
  <si>
    <t>EF 36</t>
  </si>
  <si>
    <t>EF 46</t>
  </si>
  <si>
    <t>Подходящая по мощности горелка для наддувного котла (только для котлов серии EF и GT):</t>
  </si>
  <si>
    <t>B / B3, B-contr</t>
  </si>
  <si>
    <t>D / D m3, iniCont</t>
  </si>
  <si>
    <t>B / B3, B-control</t>
  </si>
  <si>
    <t>D / D m3/ IniControl 2</t>
  </si>
  <si>
    <t>MY440</t>
  </si>
  <si>
    <t>MY475</t>
  </si>
  <si>
    <t>MY456</t>
  </si>
  <si>
    <t>MT11</t>
  </si>
  <si>
    <t>MY460</t>
  </si>
  <si>
    <t>MY465</t>
  </si>
  <si>
    <t>MY470</t>
  </si>
  <si>
    <t>MY480</t>
  </si>
  <si>
    <t>плата + датчик смесит.контура MY 440</t>
  </si>
  <si>
    <t>плата + датчик смесит.контура MY 440 x 2</t>
  </si>
  <si>
    <t>Датчик нар. FM 46 B-control, IniControl 2</t>
  </si>
  <si>
    <t>7628142 x 2</t>
  </si>
  <si>
    <t>MY440 x 2</t>
  </si>
  <si>
    <t>Жидкотопливная горелка M 100/3 S (для EF 46, GT 224 и GT 225 до 59 кВт)</t>
  </si>
  <si>
    <t>стандарт, штатный (GMT 130, L 160, EL110SL)</t>
  </si>
  <si>
    <t>стандарт, штатный (L 250, EL160SL)</t>
  </si>
  <si>
    <t>Водонагреватель EL 110 SL</t>
  </si>
  <si>
    <t>Tрубопроводы котёл-водонагреватель EL 110 SL</t>
  </si>
  <si>
    <t>Tрубопроводы котёл-водонагреватель EL 160 SL</t>
  </si>
  <si>
    <t>Водонагреватель EL 160 SL</t>
  </si>
  <si>
    <t>соед.тр-ды EF - EL 110 SL</t>
  </si>
  <si>
    <t>соед.тр-ды EF - EL 160 SL</t>
  </si>
  <si>
    <t>Группа безопасности MY 480 для EF</t>
  </si>
  <si>
    <t>Соединительные трубопроводы котел-гидравлический модуль для EF для подкл.справа</t>
  </si>
  <si>
    <t>Соединительные трубопроводы котел-гидравлический модуль для EF для подкл.слева</t>
  </si>
  <si>
    <t>Соединительные трубопроводы котел-гидравлический модуль для EF гибкие трубопроводы</t>
  </si>
  <si>
    <t>BLC</t>
  </si>
  <si>
    <t>BPB</t>
  </si>
  <si>
    <t>соед.тр-ды EF - BLC/BPB</t>
  </si>
  <si>
    <t>ER599</t>
  </si>
  <si>
    <t xml:space="preserve">Соединительные трубопроводы котел-водонагреватель DTG X..N  - BPB/BLC </t>
  </si>
  <si>
    <t>Комплект соединительных трубопроводов котёл EF/EFU — водонагреватель BPB/BLC</t>
  </si>
  <si>
    <t>Жидкотопливный фильтр с воздухоотделителем для жидкотопл.горелок для котлов EF</t>
  </si>
  <si>
    <t>Модул. термостат комн. Темпер. (русский язык)  AD 289</t>
  </si>
  <si>
    <t>Модул. термостат комн. Темпер. (русский язык) беспроводной AD 288</t>
  </si>
  <si>
    <t>Термостат комнатной температуры непрограммируемый MS/MSL AD 140</t>
  </si>
  <si>
    <t>Термостат комнатной температуры программируемый (проводной) MS/MSL AD 247</t>
  </si>
  <si>
    <t>Термостат комнатной температуры программируемый (беспроводной) MS/MSL AD 248</t>
  </si>
  <si>
    <t>Термостат комнатной температуры программируемый (проводной) PMC AD 247</t>
  </si>
  <si>
    <t>Термостат комнатной температуры программируемый (беспроводной) PMC AD 248</t>
  </si>
  <si>
    <t>Термостат комнатной температуры непрограммируемый PMC,EF AD 140</t>
  </si>
  <si>
    <t>Модулирующий термостат комнатной температуры (русский язык) (проводной)</t>
  </si>
  <si>
    <t>ДАННЫЕ ВНИЗУ НЕ ИСПОЛЬЗУЮТСЯ!!!</t>
  </si>
  <si>
    <t>CZB46524352-</t>
  </si>
  <si>
    <t>CZB46624352-</t>
  </si>
  <si>
    <t>7116250--</t>
  </si>
  <si>
    <t>7116253--</t>
  </si>
  <si>
    <t>7116251--</t>
  </si>
  <si>
    <t>CZB46124352-</t>
  </si>
  <si>
    <t>CZB46224352-</t>
  </si>
  <si>
    <t>CZB45424346-</t>
  </si>
  <si>
    <t>CZB45724346-</t>
  </si>
  <si>
    <t>PMC-M 30/34 MI PLUS</t>
  </si>
  <si>
    <t>PMC-M 34/39 MI  PLUS</t>
  </si>
  <si>
    <t>Водонагреватель BPB 200 экспортный вариант</t>
  </si>
  <si>
    <t>BPB экспорт</t>
  </si>
  <si>
    <t>соед.тр-ды / BLC200 экспорт</t>
  </si>
  <si>
    <t>Ориентировочная мощность установки (не более 117), кВт:</t>
  </si>
  <si>
    <t xml:space="preserve">Водонагреватель BLC 200  экспортный вариант </t>
  </si>
  <si>
    <t>Соединительные трубопроводы котел-гидравлический модуль для DTG X..N  (подключение слева)</t>
  </si>
  <si>
    <t>Соединительные трубопроводы котел-гидравлический модуль для DTG X..N  (подключение справа)</t>
  </si>
  <si>
    <t>Версия: Декабрь 2017</t>
  </si>
  <si>
    <t>Проверка, что указана модель котла</t>
  </si>
  <si>
    <t>Не выбран тип котла!</t>
  </si>
  <si>
    <t>7116252--</t>
  </si>
  <si>
    <t>7116249--</t>
  </si>
  <si>
    <t>7116254--</t>
  </si>
  <si>
    <t>Программа подбора бытовых котлов De Dietrich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</si>
</sst>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90" x14ac:knownFonts="1">
    <font>
      <sz val="11"/>
      <color theme="1"/>
      <name val="Calibri"/>
      <family val="2"/>
      <charset val="204"/>
      <scheme val="minor"/>
    </font>
    <font>
      <sz val="12"/>
      <name val="System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8"/>
      <name val="Helvetica"/>
      <family val="2"/>
    </font>
    <font>
      <sz val="8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8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6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</font>
    <font>
      <b/>
      <sz val="12"/>
      <name val="Arial"/>
      <family val="2"/>
      <charset val="204"/>
    </font>
    <font>
      <sz val="8"/>
      <color indexed="56"/>
      <name val="Arial"/>
      <family val="2"/>
      <charset val="204"/>
    </font>
    <font>
      <b/>
      <sz val="18"/>
      <name val="Arial"/>
      <family val="2"/>
      <charset val="204"/>
    </font>
    <font>
      <sz val="10"/>
      <color indexed="10"/>
      <name val="Arial"/>
      <family val="2"/>
      <charset val="204"/>
    </font>
    <font>
      <b/>
      <u/>
      <sz val="9"/>
      <name val="Arial"/>
      <family val="2"/>
      <charset val="204"/>
    </font>
    <font>
      <sz val="8"/>
      <color indexed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FF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i/>
      <sz val="10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z val="9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206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rgb="FF005DA2"/>
      <name val="Arial"/>
      <family val="2"/>
    </font>
    <font>
      <b/>
      <sz val="8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  <charset val="204"/>
    </font>
    <font>
      <b/>
      <sz val="2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1">
    <xf numFmtId="0" fontId="0" fillId="0" borderId="0"/>
    <xf numFmtId="0" fontId="10" fillId="0" borderId="0"/>
    <xf numFmtId="164" fontId="3" fillId="0" borderId="0" applyFont="0" applyFill="0" applyBorder="0" applyAlignment="0" applyProtection="0"/>
    <xf numFmtId="0" fontId="30" fillId="0" borderId="0"/>
    <xf numFmtId="0" fontId="1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0" fillId="0" borderId="0"/>
    <xf numFmtId="0" fontId="14" fillId="0" borderId="0"/>
  </cellStyleXfs>
  <cellXfs count="873">
    <xf numFmtId="0" fontId="0" fillId="0" borderId="0" xfId="0"/>
    <xf numFmtId="0" fontId="0" fillId="4" borderId="0" xfId="0" applyFill="1"/>
    <xf numFmtId="0" fontId="43" fillId="0" borderId="1" xfId="0" applyFont="1" applyBorder="1" applyAlignment="1">
      <alignment horizontal="left" vertical="top"/>
    </xf>
    <xf numFmtId="0" fontId="43" fillId="0" borderId="2" xfId="0" applyFont="1" applyBorder="1" applyAlignment="1">
      <alignment horizontal="center" vertical="top"/>
    </xf>
    <xf numFmtId="0" fontId="43" fillId="0" borderId="3" xfId="0" applyFont="1" applyBorder="1" applyAlignment="1">
      <alignment horizontal="center" vertical="top"/>
    </xf>
    <xf numFmtId="0" fontId="2" fillId="0" borderId="1" xfId="6" applyNumberFormat="1" applyFont="1" applyBorder="1" applyAlignment="1">
      <alignment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2" fillId="0" borderId="1" xfId="6" applyFont="1" applyBorder="1" applyAlignment="1">
      <alignment vertical="center"/>
    </xf>
    <xf numFmtId="0" fontId="2" fillId="0" borderId="1" xfId="7" applyFont="1" applyBorder="1" applyAlignment="1">
      <alignment vertical="center"/>
    </xf>
    <xf numFmtId="0" fontId="2" fillId="0" borderId="1" xfId="6" applyNumberFormat="1" applyFont="1" applyFill="1" applyBorder="1" applyAlignment="1" applyProtection="1">
      <alignment vertical="center"/>
      <protection locked="0"/>
    </xf>
    <xf numFmtId="0" fontId="3" fillId="0" borderId="0" xfId="8"/>
    <xf numFmtId="0" fontId="3" fillId="0" borderId="0" xfId="8" applyAlignment="1">
      <alignment horizontal="center"/>
    </xf>
    <xf numFmtId="0" fontId="4" fillId="0" borderId="0" xfId="8" applyFont="1"/>
    <xf numFmtId="0" fontId="4" fillId="0" borderId="0" xfId="8" applyFont="1" applyAlignment="1">
      <alignment horizontal="center"/>
    </xf>
    <xf numFmtId="0" fontId="5" fillId="0" borderId="0" xfId="8" applyFont="1" applyAlignment="1">
      <alignment horizontal="center"/>
    </xf>
    <xf numFmtId="1" fontId="3" fillId="0" borderId="2" xfId="8" applyNumberFormat="1" applyBorder="1"/>
    <xf numFmtId="0" fontId="2" fillId="0" borderId="2" xfId="6" applyNumberFormat="1" applyFont="1" applyFill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" xfId="6" applyNumberFormat="1" applyFont="1" applyBorder="1" applyAlignment="1">
      <alignment vertical="center"/>
    </xf>
    <xf numFmtId="0" fontId="2" fillId="0" borderId="2" xfId="6" applyFont="1" applyFill="1" applyBorder="1" applyAlignment="1">
      <alignment vertical="center"/>
    </xf>
    <xf numFmtId="0" fontId="2" fillId="0" borderId="2" xfId="6" applyFont="1" applyBorder="1" applyAlignment="1">
      <alignment vertical="center"/>
    </xf>
    <xf numFmtId="0" fontId="2" fillId="0" borderId="2" xfId="6" applyNumberFormat="1" applyFont="1" applyFill="1" applyBorder="1" applyAlignment="1" applyProtection="1">
      <alignment horizontal="center" vertical="center"/>
      <protection locked="0"/>
    </xf>
    <xf numFmtId="0" fontId="2" fillId="0" borderId="2" xfId="6" applyNumberFormat="1" applyFont="1" applyFill="1" applyBorder="1" applyAlignment="1">
      <alignment vertical="center"/>
    </xf>
    <xf numFmtId="0" fontId="2" fillId="0" borderId="2" xfId="7" applyFont="1" applyBorder="1" applyAlignment="1">
      <alignment vertical="center"/>
    </xf>
    <xf numFmtId="0" fontId="2" fillId="0" borderId="2" xfId="0" applyNumberFormat="1" applyFont="1" applyBorder="1" applyAlignment="1" applyProtection="1">
      <alignment vertical="center"/>
      <protection locked="0"/>
    </xf>
    <xf numFmtId="0" fontId="2" fillId="0" borderId="2" xfId="6" applyFont="1" applyBorder="1" applyAlignment="1" applyProtection="1">
      <alignment vertical="center"/>
      <protection locked="0"/>
    </xf>
    <xf numFmtId="0" fontId="2" fillId="0" borderId="2" xfId="0" applyNumberFormat="1" applyFont="1" applyFill="1" applyBorder="1" applyAlignment="1">
      <alignment vertical="center"/>
    </xf>
    <xf numFmtId="0" fontId="44" fillId="0" borderId="2" xfId="0" applyFont="1" applyBorder="1" applyAlignment="1">
      <alignment vertical="center"/>
    </xf>
    <xf numFmtId="0" fontId="2" fillId="0" borderId="1" xfId="6" applyFont="1" applyBorder="1" applyAlignment="1" applyProtection="1">
      <alignment vertical="center"/>
      <protection locked="0"/>
    </xf>
    <xf numFmtId="0" fontId="2" fillId="0" borderId="1" xfId="6" applyNumberFormat="1" applyFont="1" applyFill="1" applyBorder="1" applyAlignment="1">
      <alignment vertical="center"/>
    </xf>
    <xf numFmtId="0" fontId="45" fillId="0" borderId="2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0" fontId="47" fillId="0" borderId="2" xfId="0" applyFont="1" applyBorder="1" applyAlignment="1">
      <alignment vertical="center"/>
    </xf>
    <xf numFmtId="0" fontId="2" fillId="0" borderId="2" xfId="6" applyNumberFormat="1" applyFont="1" applyBorder="1" applyAlignment="1">
      <alignment horizontal="center" vertical="center"/>
    </xf>
    <xf numFmtId="0" fontId="2" fillId="0" borderId="2" xfId="6" applyFont="1" applyFill="1" applyBorder="1" applyAlignment="1">
      <alignment horizontal="center" vertical="center"/>
    </xf>
    <xf numFmtId="0" fontId="2" fillId="0" borderId="2" xfId="6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6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47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2" xfId="0" applyFont="1" applyBorder="1" applyAlignment="1">
      <alignment vertical="center"/>
    </xf>
    <xf numFmtId="0" fontId="15" fillId="0" borderId="1" xfId="6" applyNumberFormat="1" applyFont="1" applyBorder="1" applyAlignment="1" applyProtection="1">
      <alignment vertical="center"/>
      <protection locked="0"/>
    </xf>
    <xf numFmtId="0" fontId="15" fillId="0" borderId="1" xfId="6" applyFont="1" applyFill="1" applyBorder="1" applyAlignment="1">
      <alignment vertical="center"/>
    </xf>
    <xf numFmtId="0" fontId="15" fillId="0" borderId="1" xfId="0" applyNumberFormat="1" applyFont="1" applyBorder="1" applyAlignment="1" applyProtection="1">
      <alignment vertical="center"/>
      <protection locked="0"/>
    </xf>
    <xf numFmtId="0" fontId="15" fillId="0" borderId="1" xfId="6" applyNumberFormat="1" applyFont="1" applyFill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NumberFormat="1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1" xfId="6" applyFont="1" applyBorder="1" applyAlignment="1">
      <alignment vertical="center"/>
    </xf>
    <xf numFmtId="0" fontId="15" fillId="0" borderId="1" xfId="7" applyFont="1" applyBorder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2" fillId="0" borderId="3" xfId="6" applyNumberFormat="1" applyFont="1" applyFill="1" applyBorder="1" applyAlignment="1">
      <alignment horizontal="center" vertical="center"/>
    </xf>
    <xf numFmtId="0" fontId="2" fillId="0" borderId="3" xfId="6" applyNumberFormat="1" applyFont="1" applyBorder="1" applyAlignment="1">
      <alignment horizontal="center" vertical="center"/>
    </xf>
    <xf numFmtId="0" fontId="2" fillId="0" borderId="1" xfId="6" applyNumberFormat="1" applyFont="1" applyFill="1" applyBorder="1" applyAlignment="1" applyProtection="1">
      <alignment horizontal="left" vertical="center"/>
      <protection locked="0"/>
    </xf>
    <xf numFmtId="0" fontId="48" fillId="0" borderId="3" xfId="0" applyFont="1" applyBorder="1" applyAlignment="1">
      <alignment vertical="center"/>
    </xf>
    <xf numFmtId="0" fontId="46" fillId="0" borderId="3" xfId="0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0" fontId="15" fillId="0" borderId="2" xfId="6" applyNumberFormat="1" applyFont="1" applyBorder="1" applyAlignment="1">
      <alignment horizontal="center" vertical="center"/>
    </xf>
    <xf numFmtId="0" fontId="15" fillId="0" borderId="3" xfId="6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15" fillId="0" borderId="2" xfId="6" applyNumberFormat="1" applyFont="1" applyFill="1" applyBorder="1" applyAlignment="1">
      <alignment horizontal="center" vertical="center"/>
    </xf>
    <xf numFmtId="0" fontId="15" fillId="0" borderId="3" xfId="6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>
      <alignment horizontal="center" vertical="center"/>
    </xf>
    <xf numFmtId="0" fontId="15" fillId="0" borderId="2" xfId="6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vertical="center"/>
    </xf>
    <xf numFmtId="0" fontId="48" fillId="0" borderId="3" xfId="0" applyFont="1" applyBorder="1" applyAlignment="1">
      <alignment horizontal="center" vertical="center"/>
    </xf>
    <xf numFmtId="0" fontId="2" fillId="0" borderId="3" xfId="6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6" applyNumberFormat="1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>
      <alignment vertical="center"/>
    </xf>
    <xf numFmtId="0" fontId="43" fillId="0" borderId="2" xfId="0" applyFont="1" applyBorder="1" applyAlignment="1">
      <alignment horizontal="left" vertical="center"/>
    </xf>
    <xf numFmtId="0" fontId="46" fillId="0" borderId="2" xfId="6" applyNumberFormat="1" applyFont="1" applyBorder="1" applyAlignment="1" applyProtection="1">
      <alignment horizontal="center" vertical="center"/>
      <protection locked="0"/>
    </xf>
    <xf numFmtId="0" fontId="2" fillId="0" borderId="1" xfId="6" applyNumberFormat="1" applyFont="1" applyBorder="1" applyAlignment="1" applyProtection="1">
      <alignment vertical="center"/>
      <protection locked="0"/>
    </xf>
    <xf numFmtId="0" fontId="2" fillId="0" borderId="2" xfId="6" applyNumberFormat="1" applyFont="1" applyBorder="1" applyAlignment="1" applyProtection="1">
      <alignment horizontal="center" vertical="center"/>
      <protection locked="0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43" fillId="0" borderId="4" xfId="0" applyFont="1" applyBorder="1" applyAlignment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top"/>
    </xf>
    <xf numFmtId="0" fontId="15" fillId="0" borderId="2" xfId="6" applyFont="1" applyBorder="1" applyAlignment="1">
      <alignment vertical="center"/>
    </xf>
    <xf numFmtId="0" fontId="7" fillId="0" borderId="0" xfId="8" applyFont="1" applyAlignment="1">
      <alignment horizontal="center"/>
    </xf>
    <xf numFmtId="0" fontId="7" fillId="0" borderId="0" xfId="8" applyFont="1" applyFill="1"/>
    <xf numFmtId="0" fontId="15" fillId="0" borderId="2" xfId="0" applyNumberFormat="1" applyFont="1" applyFill="1" applyBorder="1" applyAlignment="1">
      <alignment horizontal="center" vertical="center"/>
    </xf>
    <xf numFmtId="0" fontId="46" fillId="5" borderId="1" xfId="0" applyFont="1" applyFill="1" applyBorder="1" applyAlignment="1">
      <alignment horizontal="left" vertical="center"/>
    </xf>
    <xf numFmtId="0" fontId="46" fillId="5" borderId="2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left" vertical="center"/>
    </xf>
    <xf numFmtId="0" fontId="45" fillId="5" borderId="2" xfId="0" applyFont="1" applyFill="1" applyBorder="1" applyAlignment="1">
      <alignment horizontal="center" vertical="center"/>
    </xf>
    <xf numFmtId="0" fontId="45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" fillId="5" borderId="2" xfId="6" applyNumberFormat="1" applyFont="1" applyFill="1" applyBorder="1" applyAlignment="1">
      <alignment vertical="center"/>
    </xf>
    <xf numFmtId="0" fontId="2" fillId="5" borderId="2" xfId="6" applyFont="1" applyFill="1" applyBorder="1" applyAlignment="1">
      <alignment horizontal="center" vertical="center"/>
    </xf>
    <xf numFmtId="0" fontId="2" fillId="5" borderId="2" xfId="6" applyNumberFormat="1" applyFont="1" applyFill="1" applyBorder="1" applyAlignment="1">
      <alignment horizontal="center" vertical="center"/>
    </xf>
    <xf numFmtId="0" fontId="2" fillId="5" borderId="2" xfId="6" applyFont="1" applyFill="1" applyBorder="1" applyAlignment="1">
      <alignment vertical="center"/>
    </xf>
    <xf numFmtId="0" fontId="2" fillId="5" borderId="2" xfId="6" applyNumberFormat="1" applyFont="1" applyFill="1" applyBorder="1" applyAlignment="1" applyProtection="1">
      <alignment horizontal="left" vertical="center"/>
      <protection locked="0"/>
    </xf>
    <xf numFmtId="0" fontId="2" fillId="5" borderId="1" xfId="6" applyNumberFormat="1" applyFont="1" applyFill="1" applyBorder="1" applyAlignment="1">
      <alignment vertical="center"/>
    </xf>
    <xf numFmtId="0" fontId="15" fillId="5" borderId="1" xfId="6" applyFont="1" applyFill="1" applyBorder="1" applyAlignment="1">
      <alignment vertical="center"/>
    </xf>
    <xf numFmtId="0" fontId="47" fillId="0" borderId="1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/>
    </xf>
    <xf numFmtId="0" fontId="44" fillId="0" borderId="2" xfId="0" applyFont="1" applyBorder="1" applyAlignment="1">
      <alignment horizontal="center" vertical="center"/>
    </xf>
    <xf numFmtId="0" fontId="15" fillId="5" borderId="1" xfId="0" applyFont="1" applyFill="1" applyBorder="1" applyAlignment="1" applyProtection="1">
      <alignment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0" fontId="15" fillId="5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6" applyNumberFormat="1" applyFont="1" applyFill="1" applyBorder="1" applyAlignment="1" applyProtection="1">
      <alignment vertical="center"/>
      <protection locked="0"/>
    </xf>
    <xf numFmtId="0" fontId="15" fillId="5" borderId="1" xfId="6" applyNumberFormat="1" applyFont="1" applyFill="1" applyBorder="1" applyAlignment="1" applyProtection="1">
      <alignment vertical="center"/>
      <protection locked="0"/>
    </xf>
    <xf numFmtId="0" fontId="15" fillId="5" borderId="2" xfId="6" applyNumberFormat="1" applyFont="1" applyFill="1" applyBorder="1" applyAlignment="1">
      <alignment horizontal="center" vertical="center"/>
    </xf>
    <xf numFmtId="0" fontId="15" fillId="5" borderId="3" xfId="6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3" xfId="0" applyNumberFormat="1" applyFont="1" applyFill="1" applyBorder="1" applyAlignment="1">
      <alignment horizontal="center" vertical="center"/>
    </xf>
    <xf numFmtId="0" fontId="15" fillId="0" borderId="0" xfId="6" applyFont="1" applyBorder="1" applyAlignment="1">
      <alignment vertical="center"/>
    </xf>
    <xf numFmtId="0" fontId="15" fillId="0" borderId="0" xfId="6" applyNumberFormat="1" applyFont="1" applyFill="1" applyBorder="1" applyAlignment="1" applyProtection="1">
      <alignment vertical="center"/>
      <protection locked="0"/>
    </xf>
    <xf numFmtId="0" fontId="2" fillId="5" borderId="1" xfId="6" applyNumberFormat="1" applyFont="1" applyFill="1" applyBorder="1" applyAlignment="1" applyProtection="1">
      <alignment vertical="center"/>
      <protection locked="0"/>
    </xf>
    <xf numFmtId="0" fontId="2" fillId="5" borderId="2" xfId="6" applyNumberFormat="1" applyFont="1" applyFill="1" applyBorder="1" applyAlignment="1" applyProtection="1">
      <alignment horizontal="center" vertical="center"/>
      <protection locked="0"/>
    </xf>
    <xf numFmtId="0" fontId="2" fillId="5" borderId="2" xfId="6" applyNumberFormat="1" applyFont="1" applyFill="1" applyBorder="1" applyAlignment="1" applyProtection="1">
      <alignment vertical="center"/>
      <protection locked="0"/>
    </xf>
    <xf numFmtId="0" fontId="48" fillId="0" borderId="2" xfId="0" applyFont="1" applyBorder="1"/>
    <xf numFmtId="0" fontId="13" fillId="0" borderId="0" xfId="0" applyNumberFormat="1" applyFont="1" applyFill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left"/>
    </xf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Alignment="1" applyProtection="1">
      <alignment vertical="center"/>
      <protection locked="0"/>
    </xf>
    <xf numFmtId="0" fontId="13" fillId="0" borderId="0" xfId="0" applyNumberFormat="1" applyFont="1" applyFill="1" applyAlignment="1" applyProtection="1">
      <alignment horizontal="left"/>
      <protection locked="0"/>
    </xf>
    <xf numFmtId="0" fontId="49" fillId="5" borderId="5" xfId="0" applyFont="1" applyFill="1" applyBorder="1" applyAlignment="1">
      <alignment vertical="center"/>
    </xf>
    <xf numFmtId="0" fontId="49" fillId="5" borderId="4" xfId="0" applyFont="1" applyFill="1" applyBorder="1" applyAlignment="1">
      <alignment vertical="center"/>
    </xf>
    <xf numFmtId="0" fontId="47" fillId="5" borderId="5" xfId="0" applyFont="1" applyFill="1" applyBorder="1" applyAlignment="1">
      <alignment vertical="center"/>
    </xf>
    <xf numFmtId="0" fontId="47" fillId="5" borderId="4" xfId="0" applyFont="1" applyFill="1" applyBorder="1" applyAlignment="1">
      <alignment vertical="center"/>
    </xf>
    <xf numFmtId="0" fontId="13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8" quotePrefix="1" applyFont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8" quotePrefix="1" applyFont="1" applyAlignment="1">
      <alignment horizontal="center"/>
    </xf>
    <xf numFmtId="0" fontId="6" fillId="2" borderId="0" xfId="8" applyFont="1" applyFill="1" applyBorder="1"/>
    <xf numFmtId="0" fontId="6" fillId="2" borderId="0" xfId="8" applyFont="1" applyFill="1" applyBorder="1" applyAlignment="1">
      <alignment horizontal="center"/>
    </xf>
    <xf numFmtId="0" fontId="51" fillId="0" borderId="0" xfId="0" applyFont="1"/>
    <xf numFmtId="0" fontId="48" fillId="0" borderId="0" xfId="0" applyFont="1"/>
    <xf numFmtId="0" fontId="51" fillId="0" borderId="2" xfId="0" applyFont="1" applyBorder="1"/>
    <xf numFmtId="0" fontId="48" fillId="0" borderId="0" xfId="0" applyFont="1" applyAlignment="1">
      <alignment horizontal="left"/>
    </xf>
    <xf numFmtId="0" fontId="51" fillId="0" borderId="2" xfId="0" applyFont="1" applyBorder="1" applyAlignment="1">
      <alignment horizontal="left" vertical="center"/>
    </xf>
    <xf numFmtId="0" fontId="48" fillId="0" borderId="2" xfId="0" applyFont="1" applyBorder="1" applyAlignment="1">
      <alignment horizontal="center"/>
    </xf>
    <xf numFmtId="0" fontId="48" fillId="0" borderId="0" xfId="0" applyFont="1" applyBorder="1"/>
    <xf numFmtId="0" fontId="17" fillId="0" borderId="0" xfId="8" applyFont="1"/>
    <xf numFmtId="0" fontId="17" fillId="0" borderId="0" xfId="8" applyFont="1" applyAlignment="1">
      <alignment horizontal="center"/>
    </xf>
    <xf numFmtId="0" fontId="17" fillId="0" borderId="0" xfId="8" applyFont="1" applyFill="1"/>
    <xf numFmtId="0" fontId="2" fillId="5" borderId="3" xfId="6" applyNumberFormat="1" applyFont="1" applyFill="1" applyBorder="1" applyAlignment="1">
      <alignment horizontal="center" vertical="center"/>
    </xf>
    <xf numFmtId="0" fontId="51" fillId="5" borderId="6" xfId="0" applyFont="1" applyFill="1" applyBorder="1" applyAlignment="1">
      <alignment vertical="center"/>
    </xf>
    <xf numFmtId="0" fontId="51" fillId="5" borderId="2" xfId="0" applyFont="1" applyFill="1" applyBorder="1" applyAlignment="1">
      <alignment vertical="center"/>
    </xf>
    <xf numFmtId="0" fontId="47" fillId="5" borderId="2" xfId="0" applyFont="1" applyFill="1" applyBorder="1" applyAlignment="1">
      <alignment vertical="center"/>
    </xf>
    <xf numFmtId="0" fontId="48" fillId="0" borderId="0" xfId="0" applyFont="1" applyAlignment="1">
      <alignment horizontal="center"/>
    </xf>
    <xf numFmtId="0" fontId="48" fillId="0" borderId="0" xfId="0" applyNumberFormat="1" applyFont="1"/>
    <xf numFmtId="0" fontId="17" fillId="0" borderId="0" xfId="8" applyNumberFormat="1" applyFont="1" applyAlignment="1">
      <alignment horizontal="center"/>
    </xf>
    <xf numFmtId="0" fontId="48" fillId="0" borderId="0" xfId="0" applyNumberFormat="1" applyFont="1" applyAlignment="1">
      <alignment horizontal="center" vertical="center"/>
    </xf>
    <xf numFmtId="0" fontId="48" fillId="4" borderId="0" xfId="0" applyFont="1" applyFill="1"/>
    <xf numFmtId="0" fontId="48" fillId="4" borderId="0" xfId="0" applyFont="1" applyFill="1" applyAlignment="1">
      <alignment horizontal="center"/>
    </xf>
    <xf numFmtId="0" fontId="0" fillId="4" borderId="0" xfId="0" applyFill="1" applyBorder="1"/>
    <xf numFmtId="0" fontId="44" fillId="4" borderId="0" xfId="0" applyFont="1" applyFill="1" applyBorder="1" applyAlignment="1"/>
    <xf numFmtId="0" fontId="43" fillId="4" borderId="0" xfId="0" applyFont="1" applyFill="1" applyBorder="1" applyAlignment="1">
      <alignment horizontal="left" vertical="top"/>
    </xf>
    <xf numFmtId="0" fontId="2" fillId="4" borderId="0" xfId="6" applyNumberFormat="1" applyFont="1" applyFill="1" applyBorder="1" applyAlignment="1" applyProtection="1">
      <alignment vertical="center"/>
      <protection locked="0"/>
    </xf>
    <xf numFmtId="0" fontId="47" fillId="4" borderId="0" xfId="0" applyFont="1" applyFill="1" applyBorder="1" applyAlignment="1"/>
    <xf numFmtId="0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44" fillId="4" borderId="0" xfId="0" applyFont="1" applyFill="1" applyBorder="1" applyAlignment="1">
      <alignment vertical="center"/>
    </xf>
    <xf numFmtId="0" fontId="2" fillId="4" borderId="0" xfId="6" applyNumberFormat="1" applyFont="1" applyFill="1" applyBorder="1" applyAlignment="1" applyProtection="1">
      <alignment horizontal="center" vertical="center"/>
      <protection locked="0"/>
    </xf>
    <xf numFmtId="0" fontId="2" fillId="4" borderId="0" xfId="6" applyNumberFormat="1" applyFont="1" applyFill="1" applyBorder="1" applyAlignment="1" applyProtection="1">
      <alignment horizontal="center"/>
      <protection locked="0"/>
    </xf>
    <xf numFmtId="0" fontId="2" fillId="4" borderId="0" xfId="6" applyNumberFormat="1" applyFont="1" applyFill="1" applyBorder="1" applyAlignment="1">
      <alignment vertical="center"/>
    </xf>
    <xf numFmtId="0" fontId="2" fillId="4" borderId="0" xfId="6" applyNumberFormat="1" applyFont="1" applyFill="1" applyBorder="1" applyAlignment="1">
      <alignment horizontal="left"/>
    </xf>
    <xf numFmtId="0" fontId="2" fillId="4" borderId="0" xfId="6" applyNumberFormat="1" applyFont="1" applyFill="1" applyBorder="1" applyAlignment="1">
      <alignment horizontal="center"/>
    </xf>
    <xf numFmtId="0" fontId="2" fillId="4" borderId="0" xfId="6" applyNumberFormat="1" applyFont="1" applyFill="1" applyBorder="1" applyAlignment="1" applyProtection="1">
      <alignment horizontal="left"/>
      <protection locked="0"/>
    </xf>
    <xf numFmtId="0" fontId="43" fillId="4" borderId="0" xfId="0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 applyProtection="1">
      <alignment horizontal="left"/>
      <protection locked="0"/>
    </xf>
    <xf numFmtId="0" fontId="2" fillId="4" borderId="0" xfId="0" applyNumberFormat="1" applyFont="1" applyFill="1" applyBorder="1" applyAlignment="1">
      <alignment horizontal="center"/>
    </xf>
    <xf numFmtId="0" fontId="43" fillId="4" borderId="0" xfId="0" applyFont="1" applyFill="1" applyBorder="1" applyAlignment="1">
      <alignment horizontal="center" vertical="top"/>
    </xf>
    <xf numFmtId="0" fontId="52" fillId="4" borderId="0" xfId="0" applyFont="1" applyFill="1"/>
    <xf numFmtId="0" fontId="45" fillId="0" borderId="1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15" fillId="5" borderId="2" xfId="6" applyNumberFormat="1" applyFont="1" applyFill="1" applyBorder="1" applyAlignment="1" applyProtection="1">
      <alignment horizontal="center" vertical="center"/>
      <protection locked="0"/>
    </xf>
    <xf numFmtId="0" fontId="18" fillId="0" borderId="2" xfId="6" applyNumberFormat="1" applyFont="1" applyBorder="1" applyAlignment="1">
      <alignment horizontal="center"/>
    </xf>
    <xf numFmtId="0" fontId="47" fillId="5" borderId="2" xfId="0" applyFont="1" applyFill="1" applyBorder="1" applyAlignment="1">
      <alignment horizontal="right" vertical="center"/>
    </xf>
    <xf numFmtId="0" fontId="48" fillId="0" borderId="5" xfId="0" applyFont="1" applyBorder="1"/>
    <xf numFmtId="0" fontId="48" fillId="0" borderId="0" xfId="0" applyFont="1" applyBorder="1" applyAlignment="1">
      <alignment horizontal="center"/>
    </xf>
    <xf numFmtId="0" fontId="18" fillId="0" borderId="0" xfId="6" applyNumberFormat="1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51" fillId="5" borderId="2" xfId="0" applyFont="1" applyFill="1" applyBorder="1"/>
    <xf numFmtId="0" fontId="48" fillId="5" borderId="2" xfId="0" applyFont="1" applyFill="1" applyBorder="1" applyAlignment="1">
      <alignment horizontal="center"/>
    </xf>
    <xf numFmtId="0" fontId="15" fillId="0" borderId="4" xfId="6" applyFont="1" applyBorder="1" applyAlignment="1">
      <alignment vertical="center"/>
    </xf>
    <xf numFmtId="0" fontId="15" fillId="5" borderId="4" xfId="6" applyFont="1" applyFill="1" applyBorder="1" applyAlignment="1">
      <alignment vertical="center"/>
    </xf>
    <xf numFmtId="0" fontId="48" fillId="0" borderId="14" xfId="0" applyFont="1" applyBorder="1"/>
    <xf numFmtId="0" fontId="48" fillId="0" borderId="15" xfId="0" applyFont="1" applyBorder="1"/>
    <xf numFmtId="0" fontId="48" fillId="0" borderId="15" xfId="0" applyFont="1" applyBorder="1" applyAlignment="1">
      <alignment horizontal="left"/>
    </xf>
    <xf numFmtId="0" fontId="48" fillId="0" borderId="16" xfId="0" applyFont="1" applyBorder="1"/>
    <xf numFmtId="0" fontId="48" fillId="0" borderId="17" xfId="0" quotePrefix="1" applyFont="1" applyBorder="1"/>
    <xf numFmtId="0" fontId="48" fillId="0" borderId="18" xfId="0" applyFont="1" applyBorder="1"/>
    <xf numFmtId="0" fontId="48" fillId="0" borderId="18" xfId="0" applyFont="1" applyBorder="1" applyAlignment="1">
      <alignment horizontal="left"/>
    </xf>
    <xf numFmtId="0" fontId="48" fillId="0" borderId="19" xfId="0" applyFont="1" applyBorder="1"/>
    <xf numFmtId="0" fontId="48" fillId="0" borderId="0" xfId="0" applyNumberFormat="1" applyFont="1" applyBorder="1"/>
    <xf numFmtId="0" fontId="48" fillId="0" borderId="0" xfId="0" quotePrefix="1" applyFont="1" applyBorder="1"/>
    <xf numFmtId="0" fontId="48" fillId="0" borderId="0" xfId="0" quotePrefix="1" applyNumberFormat="1" applyFont="1" applyBorder="1"/>
    <xf numFmtId="0" fontId="51" fillId="0" borderId="2" xfId="0" applyFont="1" applyFill="1" applyBorder="1" applyAlignment="1">
      <alignment horizontal="left" vertical="center"/>
    </xf>
    <xf numFmtId="0" fontId="51" fillId="0" borderId="2" xfId="0" applyFont="1" applyBorder="1" applyAlignment="1">
      <alignment vertical="center"/>
    </xf>
    <xf numFmtId="0" fontId="2" fillId="0" borderId="0" xfId="6" applyNumberFormat="1" applyFont="1" applyBorder="1" applyAlignment="1">
      <alignment horizontal="center"/>
    </xf>
    <xf numFmtId="0" fontId="48" fillId="0" borderId="4" xfId="0" applyFont="1" applyBorder="1"/>
    <xf numFmtId="0" fontId="48" fillId="0" borderId="20" xfId="0" applyFont="1" applyBorder="1"/>
    <xf numFmtId="0" fontId="48" fillId="0" borderId="0" xfId="0" applyFont="1" applyAlignment="1">
      <alignment horizontal="right"/>
    </xf>
    <xf numFmtId="0" fontId="15" fillId="8" borderId="1" xfId="0" applyNumberFormat="1" applyFont="1" applyFill="1" applyBorder="1" applyAlignment="1" applyProtection="1">
      <alignment vertical="center"/>
      <protection locked="0"/>
    </xf>
    <xf numFmtId="0" fontId="15" fillId="8" borderId="2" xfId="0" applyNumberFormat="1" applyFont="1" applyFill="1" applyBorder="1" applyAlignment="1" applyProtection="1">
      <alignment horizontal="center" vertical="center"/>
      <protection locked="0"/>
    </xf>
    <xf numFmtId="0" fontId="15" fillId="8" borderId="3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>
      <alignment horizont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/>
    </xf>
    <xf numFmtId="0" fontId="2" fillId="0" borderId="2" xfId="7" applyFont="1" applyFill="1" applyBorder="1" applyAlignment="1">
      <alignment vertical="center"/>
    </xf>
    <xf numFmtId="0" fontId="2" fillId="0" borderId="1" xfId="7" applyFont="1" applyFill="1" applyBorder="1" applyAlignment="1">
      <alignment vertical="center"/>
    </xf>
    <xf numFmtId="0" fontId="2" fillId="0" borderId="1" xfId="6" applyFont="1" applyFill="1" applyBorder="1" applyAlignment="1">
      <alignment vertical="center"/>
    </xf>
    <xf numFmtId="0" fontId="48" fillId="5" borderId="2" xfId="0" applyFont="1" applyFill="1" applyBorder="1"/>
    <xf numFmtId="0" fontId="48" fillId="5" borderId="0" xfId="0" applyFont="1" applyFill="1" applyAlignment="1">
      <alignment vertical="center"/>
    </xf>
    <xf numFmtId="0" fontId="65" fillId="0" borderId="0" xfId="8" applyFont="1"/>
    <xf numFmtId="0" fontId="65" fillId="0" borderId="0" xfId="8" applyFont="1" applyAlignment="1">
      <alignment horizontal="center"/>
    </xf>
    <xf numFmtId="0" fontId="66" fillId="0" borderId="0" xfId="8" applyFont="1" applyAlignment="1">
      <alignment horizontal="center"/>
    </xf>
    <xf numFmtId="0" fontId="67" fillId="0" borderId="0" xfId="0" applyFont="1" applyFill="1" applyAlignment="1">
      <alignment horizontal="center" vertical="center"/>
    </xf>
    <xf numFmtId="0" fontId="67" fillId="0" borderId="0" xfId="8" quotePrefix="1" applyFont="1" applyAlignment="1">
      <alignment horizontal="center"/>
    </xf>
    <xf numFmtId="0" fontId="67" fillId="0" borderId="0" xfId="0" applyFont="1" applyBorder="1" applyAlignment="1">
      <alignment horizontal="center" vertical="center"/>
    </xf>
    <xf numFmtId="0" fontId="67" fillId="0" borderId="0" xfId="0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vertical="center"/>
    </xf>
    <xf numFmtId="0" fontId="67" fillId="0" borderId="0" xfId="8" quotePrefix="1" applyFont="1" applyAlignment="1">
      <alignment horizontal="center" vertical="center"/>
    </xf>
    <xf numFmtId="0" fontId="2" fillId="0" borderId="0" xfId="6" applyNumberFormat="1" applyFont="1" applyFill="1" applyBorder="1" applyAlignment="1" applyProtection="1">
      <alignment vertical="center"/>
    </xf>
    <xf numFmtId="0" fontId="15" fillId="0" borderId="0" xfId="6" applyFont="1" applyBorder="1" applyAlignment="1" applyProtection="1">
      <alignment vertical="center"/>
    </xf>
    <xf numFmtId="0" fontId="44" fillId="0" borderId="0" xfId="0" applyFont="1" applyFill="1" applyBorder="1" applyAlignment="1">
      <alignment vertical="center"/>
    </xf>
    <xf numFmtId="0" fontId="23" fillId="3" borderId="21" xfId="0" applyNumberFormat="1" applyFont="1" applyFill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1" xfId="0" applyNumberFormat="1" applyFont="1" applyBorder="1" applyAlignment="1" applyProtection="1">
      <alignment vertical="center"/>
      <protection locked="0"/>
    </xf>
    <xf numFmtId="0" fontId="3" fillId="0" borderId="0" xfId="0" applyNumberFormat="1" applyFont="1" applyFill="1" applyAlignment="1">
      <alignment vertical="center"/>
    </xf>
    <xf numFmtId="0" fontId="7" fillId="0" borderId="0" xfId="0" applyNumberFormat="1" applyFont="1" applyAlignment="1"/>
    <xf numFmtId="0" fontId="3" fillId="0" borderId="0" xfId="0" applyNumberFormat="1" applyFont="1" applyAlignment="1"/>
    <xf numFmtId="0" fontId="3" fillId="0" borderId="0" xfId="0" applyFont="1"/>
    <xf numFmtId="0" fontId="7" fillId="0" borderId="0" xfId="0" applyNumberFormat="1" applyFont="1" applyFill="1" applyAlignment="1">
      <alignment horizontal="left"/>
    </xf>
    <xf numFmtId="0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Fill="1" applyBorder="1"/>
    <xf numFmtId="0" fontId="7" fillId="0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vertical="center"/>
      <protection locked="0"/>
    </xf>
    <xf numFmtId="0" fontId="3" fillId="0" borderId="0" xfId="5" applyFont="1"/>
    <xf numFmtId="0" fontId="3" fillId="0" borderId="0" xfId="5" applyNumberFormat="1" applyFont="1" applyFill="1" applyAlignment="1"/>
    <xf numFmtId="0" fontId="3" fillId="0" borderId="0" xfId="0" applyNumberFormat="1" applyFont="1" applyFill="1" applyAlignment="1" applyProtection="1">
      <protection locked="0"/>
    </xf>
    <xf numFmtId="1" fontId="23" fillId="3" borderId="21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 applyProtection="1">
      <alignment horizontal="center"/>
      <protection locked="0"/>
    </xf>
    <xf numFmtId="1" fontId="13" fillId="0" borderId="11" xfId="0" applyNumberFormat="1" applyFont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" fontId="13" fillId="0" borderId="0" xfId="2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1" fontId="13" fillId="0" borderId="0" xfId="5" applyNumberFormat="1" applyFont="1" applyAlignment="1">
      <alignment horizontal="center"/>
    </xf>
    <xf numFmtId="1" fontId="13" fillId="0" borderId="0" xfId="5" applyNumberFormat="1" applyFont="1" applyFill="1" applyAlignment="1">
      <alignment horizontal="center"/>
    </xf>
    <xf numFmtId="0" fontId="13" fillId="0" borderId="0" xfId="0" applyFont="1" applyFill="1" applyBorder="1" applyAlignment="1" applyProtection="1">
      <alignment horizontal="left"/>
      <protection locked="0"/>
    </xf>
    <xf numFmtId="0" fontId="13" fillId="0" borderId="11" xfId="0" applyNumberFormat="1" applyFont="1" applyFill="1" applyBorder="1" applyAlignment="1" applyProtection="1">
      <alignment horizontal="left"/>
      <protection locked="0"/>
    </xf>
    <xf numFmtId="0" fontId="25" fillId="0" borderId="0" xfId="0" applyNumberFormat="1" applyFont="1" applyFill="1" applyBorder="1" applyAlignment="1" applyProtection="1">
      <alignment horizontal="left"/>
      <protection locked="0"/>
    </xf>
    <xf numFmtId="0" fontId="26" fillId="0" borderId="0" xfId="0" applyNumberFormat="1" applyFont="1" applyFill="1" applyAlignment="1">
      <alignment horizontal="left"/>
    </xf>
    <xf numFmtId="0" fontId="3" fillId="0" borderId="0" xfId="0" applyFont="1" applyFill="1"/>
    <xf numFmtId="0" fontId="13" fillId="0" borderId="0" xfId="0" applyFont="1" applyFill="1" applyBorder="1" applyAlignment="1">
      <alignment horizontal="left"/>
    </xf>
    <xf numFmtId="0" fontId="13" fillId="0" borderId="0" xfId="5" applyNumberFormat="1" applyFont="1" applyFill="1" applyAlignment="1">
      <alignment horizontal="left"/>
    </xf>
    <xf numFmtId="0" fontId="27" fillId="0" borderId="0" xfId="0" applyFont="1" applyFill="1" applyBorder="1" applyAlignment="1" applyProtection="1">
      <alignment horizontal="left" vertical="top"/>
      <protection locked="0"/>
    </xf>
    <xf numFmtId="0" fontId="28" fillId="3" borderId="2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7" fillId="0" borderId="0" xfId="0" applyNumberFormat="1" applyFont="1" applyFill="1" applyAlignment="1"/>
    <xf numFmtId="1" fontId="3" fillId="0" borderId="0" xfId="1" applyNumberFormat="1" applyFont="1" applyFill="1" applyBorder="1" applyAlignment="1" applyProtection="1">
      <alignment horizontal="left"/>
      <protection locked="0"/>
    </xf>
    <xf numFmtId="0" fontId="23" fillId="3" borderId="21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7" fillId="0" borderId="0" xfId="0" applyFont="1"/>
    <xf numFmtId="0" fontId="13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center" vertical="center"/>
    </xf>
    <xf numFmtId="0" fontId="29" fillId="0" borderId="0" xfId="0" applyFont="1"/>
    <xf numFmtId="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left"/>
      <protection locked="0"/>
    </xf>
    <xf numFmtId="0" fontId="13" fillId="0" borderId="11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Alignment="1">
      <alignment horizontal="left"/>
    </xf>
    <xf numFmtId="0" fontId="7" fillId="0" borderId="0" xfId="0" applyNumberFormat="1" applyFont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/>
    </xf>
    <xf numFmtId="0" fontId="29" fillId="0" borderId="0" xfId="0" applyFont="1" applyFill="1" applyAlignment="1" applyProtection="1">
      <alignment horizontal="left"/>
      <protection locked="0"/>
    </xf>
    <xf numFmtId="1" fontId="27" fillId="0" borderId="0" xfId="3" applyNumberFormat="1" applyFont="1" applyFill="1" applyBorder="1" applyAlignment="1">
      <alignment horizontal="left"/>
    </xf>
    <xf numFmtId="0" fontId="13" fillId="0" borderId="0" xfId="0" applyNumberFormat="1" applyFont="1" applyBorder="1" applyAlignment="1" applyProtection="1">
      <alignment horizontal="left"/>
      <protection locked="0"/>
    </xf>
    <xf numFmtId="49" fontId="27" fillId="0" borderId="0" xfId="3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0" fontId="25" fillId="0" borderId="0" xfId="0" applyNumberFormat="1" applyFont="1" applyBorder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/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/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/>
    <xf numFmtId="0" fontId="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horizontal="center"/>
    </xf>
    <xf numFmtId="0" fontId="13" fillId="0" borderId="0" xfId="0" applyNumberFormat="1" applyFont="1" applyFill="1"/>
    <xf numFmtId="0" fontId="29" fillId="0" borderId="0" xfId="0" applyFont="1" applyFill="1"/>
    <xf numFmtId="0" fontId="28" fillId="0" borderId="0" xfId="0" applyNumberFormat="1" applyFont="1" applyFill="1" applyBorder="1" applyAlignment="1">
      <alignment horizontal="left"/>
    </xf>
    <xf numFmtId="0" fontId="31" fillId="0" borderId="0" xfId="0" applyNumberFormat="1" applyFont="1" applyFill="1"/>
    <xf numFmtId="0" fontId="32" fillId="0" borderId="0" xfId="0" applyNumberFormat="1" applyFont="1" applyFill="1" applyBorder="1" applyAlignment="1">
      <alignment horizontal="left"/>
    </xf>
    <xf numFmtId="0" fontId="31" fillId="0" borderId="0" xfId="0" applyNumberFormat="1" applyFont="1"/>
    <xf numFmtId="0" fontId="13" fillId="0" borderId="0" xfId="0" applyNumberFormat="1" applyFont="1" applyFill="1" applyAlignment="1"/>
    <xf numFmtId="0" fontId="33" fillId="3" borderId="21" xfId="0" applyNumberFormat="1" applyFont="1" applyFill="1" applyBorder="1" applyAlignment="1">
      <alignment vertical="center"/>
    </xf>
    <xf numFmtId="0" fontId="3" fillId="5" borderId="0" xfId="0" applyFont="1" applyFill="1"/>
    <xf numFmtId="0" fontId="27" fillId="5" borderId="0" xfId="0" applyFont="1" applyFill="1" applyBorder="1" applyAlignment="1" applyProtection="1">
      <alignment horizontal="left" vertical="top"/>
      <protection locked="0"/>
    </xf>
    <xf numFmtId="1" fontId="13" fillId="5" borderId="0" xfId="0" applyNumberFormat="1" applyFont="1" applyFill="1" applyAlignment="1">
      <alignment horizontal="center"/>
    </xf>
    <xf numFmtId="0" fontId="70" fillId="0" borderId="0" xfId="0" applyFont="1"/>
    <xf numFmtId="0" fontId="65" fillId="0" borderId="0" xfId="0" applyFont="1"/>
    <xf numFmtId="0" fontId="65" fillId="0" borderId="0" xfId="0" applyFont="1" applyFill="1"/>
    <xf numFmtId="0" fontId="65" fillId="0" borderId="0" xfId="0" applyNumberFormat="1" applyFont="1" applyFill="1" applyAlignment="1" applyProtection="1">
      <alignment vertical="center"/>
      <protection locked="0"/>
    </xf>
    <xf numFmtId="0" fontId="65" fillId="0" borderId="0" xfId="5" applyNumberFormat="1" applyFont="1" applyFill="1" applyAlignment="1"/>
    <xf numFmtId="0" fontId="65" fillId="0" borderId="0" xfId="0" applyNumberFormat="1" applyFont="1" applyAlignment="1" applyProtection="1">
      <alignment vertical="center"/>
      <protection locked="0"/>
    </xf>
    <xf numFmtId="0" fontId="67" fillId="0" borderId="0" xfId="0" applyFont="1" applyFill="1" applyBorder="1"/>
    <xf numFmtId="0" fontId="67" fillId="0" borderId="0" xfId="0" applyFont="1" applyFill="1" applyProtection="1">
      <protection locked="0"/>
    </xf>
    <xf numFmtId="0" fontId="45" fillId="0" borderId="2" xfId="0" applyFont="1" applyBorder="1" applyAlignment="1">
      <alignment horizontal="left"/>
    </xf>
    <xf numFmtId="0" fontId="45" fillId="0" borderId="2" xfId="0" applyFont="1" applyBorder="1" applyAlignment="1">
      <alignment horizontal="center"/>
    </xf>
    <xf numFmtId="0" fontId="45" fillId="0" borderId="2" xfId="0" applyNumberFormat="1" applyFont="1" applyBorder="1" applyAlignment="1" applyProtection="1">
      <alignment horizontal="left" vertical="center"/>
    </xf>
    <xf numFmtId="0" fontId="45" fillId="0" borderId="2" xfId="6" applyNumberFormat="1" applyFont="1" applyFill="1" applyBorder="1" applyAlignment="1" applyProtection="1">
      <alignment horizontal="left" vertical="center"/>
    </xf>
    <xf numFmtId="0" fontId="45" fillId="0" borderId="2" xfId="6" applyNumberFormat="1" applyFont="1" applyFill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left" vertical="center"/>
    </xf>
    <xf numFmtId="0" fontId="45" fillId="0" borderId="2" xfId="0" applyFont="1" applyBorder="1" applyAlignment="1" applyProtection="1">
      <alignment horizontal="center" vertical="center"/>
    </xf>
    <xf numFmtId="0" fontId="45" fillId="0" borderId="2" xfId="6" applyFont="1" applyFill="1" applyBorder="1" applyAlignment="1">
      <alignment horizontal="left" vertical="center"/>
    </xf>
    <xf numFmtId="0" fontId="45" fillId="0" borderId="2" xfId="6" applyFont="1" applyFill="1" applyBorder="1" applyAlignment="1">
      <alignment horizontal="center" vertical="center"/>
    </xf>
    <xf numFmtId="0" fontId="45" fillId="0" borderId="2" xfId="6" applyFont="1" applyFill="1" applyBorder="1" applyAlignment="1" applyProtection="1">
      <alignment horizontal="left" vertical="center"/>
    </xf>
    <xf numFmtId="0" fontId="45" fillId="0" borderId="2" xfId="6" applyFont="1" applyFill="1" applyBorder="1" applyAlignment="1" applyProtection="1">
      <alignment horizontal="center" vertical="center"/>
    </xf>
    <xf numFmtId="0" fontId="45" fillId="0" borderId="2" xfId="0" applyFont="1" applyBorder="1" applyAlignment="1">
      <alignment horizontal="left" vertical="center"/>
    </xf>
    <xf numFmtId="0" fontId="45" fillId="0" borderId="2" xfId="6" applyNumberFormat="1" applyFont="1" applyBorder="1" applyAlignment="1">
      <alignment horizontal="left" vertical="center"/>
    </xf>
    <xf numFmtId="0" fontId="45" fillId="0" borderId="2" xfId="6" applyNumberFormat="1" applyFont="1" applyBorder="1" applyAlignment="1">
      <alignment horizontal="center" vertical="center"/>
    </xf>
    <xf numFmtId="0" fontId="45" fillId="0" borderId="2" xfId="0" applyFont="1" applyBorder="1"/>
    <xf numFmtId="0" fontId="3" fillId="5" borderId="0" xfId="0" applyNumberFormat="1" applyFont="1" applyFill="1" applyAlignment="1"/>
    <xf numFmtId="0" fontId="13" fillId="5" borderId="0" xfId="0" applyNumberFormat="1" applyFont="1" applyFill="1" applyAlignment="1">
      <alignment horizontal="left"/>
    </xf>
    <xf numFmtId="0" fontId="18" fillId="0" borderId="0" xfId="0" applyFont="1" applyBorder="1"/>
    <xf numFmtId="0" fontId="7" fillId="0" borderId="0" xfId="0" applyFont="1" applyFill="1" applyBorder="1" applyAlignment="1" applyProtection="1"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" fontId="13" fillId="0" borderId="0" xfId="0" applyNumberFormat="1" applyFont="1" applyBorder="1" applyAlignment="1">
      <alignment horizontal="center"/>
    </xf>
    <xf numFmtId="1" fontId="29" fillId="0" borderId="0" xfId="0" applyNumberFormat="1" applyFont="1" applyAlignment="1" applyProtection="1">
      <alignment horizontal="center"/>
      <protection locked="0"/>
    </xf>
    <xf numFmtId="0" fontId="65" fillId="0" borderId="0" xfId="0" applyFont="1" applyFill="1" applyBorder="1" applyAlignment="1" applyProtection="1">
      <protection locked="0"/>
    </xf>
    <xf numFmtId="0" fontId="65" fillId="0" borderId="0" xfId="0" applyNumberFormat="1" applyFont="1" applyAlignment="1">
      <alignment vertical="center"/>
    </xf>
    <xf numFmtId="0" fontId="67" fillId="0" borderId="0" xfId="8" applyFont="1" applyAlignment="1">
      <alignment horizontal="center"/>
    </xf>
    <xf numFmtId="0" fontId="48" fillId="10" borderId="0" xfId="0" applyFont="1" applyFill="1"/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8" quotePrefix="1" applyFont="1"/>
    <xf numFmtId="0" fontId="2" fillId="0" borderId="0" xfId="8" applyFont="1" applyAlignment="1">
      <alignment horizontal="center"/>
    </xf>
    <xf numFmtId="1" fontId="23" fillId="3" borderId="21" xfId="0" applyNumberFormat="1" applyFont="1" applyFill="1" applyBorder="1" applyAlignment="1">
      <alignment horizontal="left"/>
    </xf>
    <xf numFmtId="0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" fontId="23" fillId="3" borderId="21" xfId="0" applyNumberFormat="1" applyFont="1" applyFill="1" applyBorder="1" applyAlignment="1"/>
    <xf numFmtId="2" fontId="26" fillId="3" borderId="21" xfId="0" applyNumberFormat="1" applyFont="1" applyFill="1" applyBorder="1" applyAlignment="1">
      <alignment horizontal="center"/>
    </xf>
    <xf numFmtId="2" fontId="26" fillId="0" borderId="0" xfId="0" applyNumberFormat="1" applyFont="1" applyFill="1" applyAlignment="1">
      <alignment horizontal="center"/>
    </xf>
    <xf numFmtId="2" fontId="26" fillId="0" borderId="11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0" fontId="7" fillId="0" borderId="0" xfId="0" applyNumberFormat="1" applyFont="1" applyFill="1" applyBorder="1" applyAlignment="1" applyProtection="1"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Alignment="1" applyProtection="1">
      <alignment horizontal="left"/>
      <protection locked="0"/>
    </xf>
    <xf numFmtId="0" fontId="13" fillId="0" borderId="0" xfId="0" applyNumberFormat="1" applyFont="1" applyAlignment="1" applyProtection="1">
      <alignment horizontal="left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13" fillId="0" borderId="0" xfId="0" applyFont="1" applyFill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vertical="center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1" fontId="29" fillId="0" borderId="0" xfId="0" applyNumberFormat="1" applyFont="1" applyAlignment="1">
      <alignment horizontal="center"/>
    </xf>
    <xf numFmtId="0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/>
    </xf>
    <xf numFmtId="0" fontId="25" fillId="0" borderId="0" xfId="0" applyNumberFormat="1" applyFont="1" applyFill="1" applyAlignment="1">
      <alignment horizontal="left"/>
    </xf>
    <xf numFmtId="0" fontId="34" fillId="0" borderId="0" xfId="0" applyFont="1"/>
    <xf numFmtId="0" fontId="3" fillId="0" borderId="0" xfId="0" applyNumberFormat="1" applyFont="1" applyAlignment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36" fillId="0" borderId="0" xfId="0" applyFont="1" applyFill="1"/>
    <xf numFmtId="1" fontId="29" fillId="0" borderId="0" xfId="0" applyNumberFormat="1" applyFont="1"/>
    <xf numFmtId="1" fontId="36" fillId="0" borderId="0" xfId="0" applyNumberFormat="1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1" fontId="3" fillId="0" borderId="0" xfId="0" applyNumberFormat="1" applyFont="1" applyAlignment="1"/>
    <xf numFmtId="1" fontId="3" fillId="0" borderId="0" xfId="0" applyNumberFormat="1" applyFont="1" applyFill="1" applyAlignment="1"/>
    <xf numFmtId="0" fontId="3" fillId="0" borderId="0" xfId="0" applyFont="1" applyFill="1" applyAlignment="1" applyProtection="1">
      <alignment vertical="center"/>
      <protection locked="0"/>
    </xf>
    <xf numFmtId="1" fontId="3" fillId="0" borderId="0" xfId="0" applyNumberFormat="1" applyFont="1" applyFill="1" applyBorder="1" applyAlignment="1">
      <alignment horizontal="left"/>
    </xf>
    <xf numFmtId="0" fontId="7" fillId="0" borderId="0" xfId="6" applyFont="1" applyFill="1" applyBorder="1" applyAlignment="1">
      <alignment vertical="center"/>
    </xf>
    <xf numFmtId="0" fontId="13" fillId="0" borderId="0" xfId="0" applyNumberFormat="1" applyFont="1" applyBorder="1" applyAlignment="1" applyProtection="1">
      <alignment horizontal="center"/>
      <protection locked="0"/>
    </xf>
    <xf numFmtId="0" fontId="31" fillId="0" borderId="0" xfId="0" applyFont="1"/>
    <xf numFmtId="0" fontId="45" fillId="0" borderId="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13" fillId="5" borderId="0" xfId="0" applyNumberFormat="1" applyFont="1" applyFill="1" applyBorder="1" applyAlignment="1" applyProtection="1">
      <alignment horizontal="left"/>
      <protection locked="0"/>
    </xf>
    <xf numFmtId="1" fontId="13" fillId="5" borderId="0" xfId="0" applyNumberFormat="1" applyFont="1" applyFill="1" applyBorder="1" applyAlignment="1" applyProtection="1">
      <alignment horizontal="center"/>
      <protection locked="0"/>
    </xf>
    <xf numFmtId="2" fontId="26" fillId="5" borderId="0" xfId="0" applyNumberFormat="1" applyFont="1" applyFill="1" applyAlignment="1">
      <alignment horizontal="center"/>
    </xf>
    <xf numFmtId="0" fontId="3" fillId="5" borderId="0" xfId="0" applyFont="1" applyFill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left"/>
    </xf>
    <xf numFmtId="1" fontId="13" fillId="5" borderId="0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left"/>
    </xf>
    <xf numFmtId="0" fontId="13" fillId="5" borderId="0" xfId="0" applyNumberFormat="1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left"/>
      <protection locked="0"/>
    </xf>
    <xf numFmtId="1" fontId="13" fillId="5" borderId="0" xfId="0" applyNumberFormat="1" applyFont="1" applyFill="1" applyAlignment="1" applyProtection="1">
      <alignment horizont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1" fontId="3" fillId="5" borderId="0" xfId="0" applyNumberFormat="1" applyFont="1" applyFill="1" applyAlignment="1"/>
    <xf numFmtId="0" fontId="13" fillId="5" borderId="0" xfId="0" applyNumberFormat="1" applyFont="1" applyFill="1" applyAlignment="1">
      <alignment horizontal="center"/>
    </xf>
    <xf numFmtId="0" fontId="3" fillId="5" borderId="0" xfId="0" applyNumberFormat="1" applyFont="1" applyFill="1" applyAlignment="1" applyProtection="1">
      <alignment vertical="center"/>
      <protection locked="0"/>
    </xf>
    <xf numFmtId="0" fontId="3" fillId="5" borderId="0" xfId="0" applyFont="1" applyFill="1" applyAlignment="1">
      <alignment vertical="center"/>
    </xf>
    <xf numFmtId="0" fontId="3" fillId="5" borderId="0" xfId="0" applyNumberFormat="1" applyFont="1" applyFill="1" applyAlignment="1" applyProtection="1">
      <protection locked="0"/>
    </xf>
    <xf numFmtId="0" fontId="3" fillId="5" borderId="0" xfId="0" applyNumberFormat="1" applyFont="1" applyFill="1" applyAlignment="1">
      <alignment vertical="center"/>
    </xf>
    <xf numFmtId="0" fontId="46" fillId="0" borderId="0" xfId="0" applyFont="1"/>
    <xf numFmtId="0" fontId="13" fillId="5" borderId="0" xfId="0" applyFont="1" applyFill="1" applyBorder="1" applyAlignment="1" applyProtection="1">
      <alignment horizontal="center"/>
      <protection locked="0"/>
    </xf>
    <xf numFmtId="2" fontId="26" fillId="0" borderId="0" xfId="2" applyNumberFormat="1" applyFont="1" applyFill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vertical="center"/>
    </xf>
    <xf numFmtId="0" fontId="48" fillId="0" borderId="0" xfId="0" applyFont="1" applyBorder="1" applyAlignment="1">
      <alignment horizontal="center" vertical="center"/>
    </xf>
    <xf numFmtId="0" fontId="49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2" fillId="0" borderId="4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NumberFormat="1" applyFont="1" applyFill="1" applyBorder="1" applyAlignment="1" applyProtection="1">
      <alignment vertical="center"/>
      <protection locked="0"/>
    </xf>
    <xf numFmtId="0" fontId="49" fillId="5" borderId="2" xfId="0" applyFont="1" applyFill="1" applyBorder="1" applyAlignment="1">
      <alignment vertical="center"/>
    </xf>
    <xf numFmtId="2" fontId="26" fillId="3" borderId="21" xfId="0" applyNumberFormat="1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/>
    </xf>
    <xf numFmtId="0" fontId="48" fillId="4" borderId="0" xfId="0" applyFont="1" applyFill="1" applyBorder="1"/>
    <xf numFmtId="0" fontId="18" fillId="0" borderId="2" xfId="0" applyFont="1" applyBorder="1" applyAlignment="1">
      <alignment horizontal="left"/>
    </xf>
    <xf numFmtId="0" fontId="48" fillId="0" borderId="2" xfId="0" applyFont="1" applyBorder="1" applyAlignment="1">
      <alignment horizontal="left"/>
    </xf>
    <xf numFmtId="0" fontId="45" fillId="0" borderId="22" xfId="0" applyFont="1" applyBorder="1" applyAlignment="1">
      <alignment vertical="center"/>
    </xf>
    <xf numFmtId="0" fontId="45" fillId="0" borderId="13" xfId="0" applyFont="1" applyBorder="1" applyAlignment="1">
      <alignment horizontal="center"/>
    </xf>
    <xf numFmtId="0" fontId="17" fillId="4" borderId="2" xfId="8" applyFont="1" applyFill="1" applyBorder="1" applyAlignment="1">
      <alignment horizontal="center"/>
    </xf>
    <xf numFmtId="0" fontId="16" fillId="4" borderId="2" xfId="8" applyFont="1" applyFill="1" applyBorder="1" applyAlignment="1">
      <alignment horizontal="center"/>
    </xf>
    <xf numFmtId="0" fontId="43" fillId="4" borderId="22" xfId="0" applyFont="1" applyFill="1" applyBorder="1" applyAlignment="1">
      <alignment horizontal="left" vertical="center"/>
    </xf>
    <xf numFmtId="0" fontId="43" fillId="4" borderId="22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/>
    </xf>
    <xf numFmtId="0" fontId="51" fillId="5" borderId="0" xfId="0" applyFont="1" applyFill="1" applyBorder="1" applyAlignment="1">
      <alignment vertical="center"/>
    </xf>
    <xf numFmtId="0" fontId="48" fillId="4" borderId="8" xfId="0" applyFont="1" applyFill="1" applyBorder="1" applyAlignment="1"/>
    <xf numFmtId="0" fontId="48" fillId="4" borderId="0" xfId="0" applyFont="1" applyFill="1" applyBorder="1" applyAlignment="1"/>
    <xf numFmtId="0" fontId="3" fillId="5" borderId="0" xfId="0" applyNumberFormat="1" applyFont="1" applyFill="1" applyBorder="1" applyAlignment="1">
      <alignment vertical="center"/>
    </xf>
    <xf numFmtId="0" fontId="13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0" fontId="13" fillId="5" borderId="0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center"/>
    </xf>
    <xf numFmtId="0" fontId="3" fillId="5" borderId="0" xfId="0" applyFont="1" applyFill="1" applyProtection="1">
      <protection locked="0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51" fillId="0" borderId="0" xfId="0" applyFont="1" applyAlignment="1">
      <alignment horizontal="right"/>
    </xf>
    <xf numFmtId="0" fontId="48" fillId="0" borderId="6" xfId="0" applyFont="1" applyBorder="1"/>
    <xf numFmtId="0" fontId="43" fillId="4" borderId="13" xfId="0" applyFont="1" applyFill="1" applyBorder="1" applyAlignment="1">
      <alignment horizontal="left" vertical="center"/>
    </xf>
    <xf numFmtId="0" fontId="43" fillId="4" borderId="13" xfId="0" applyFont="1" applyFill="1" applyBorder="1" applyAlignment="1">
      <alignment horizontal="center" vertical="center"/>
    </xf>
    <xf numFmtId="0" fontId="48" fillId="4" borderId="14" xfId="0" applyFont="1" applyFill="1" applyBorder="1"/>
    <xf numFmtId="0" fontId="48" fillId="4" borderId="15" xfId="0" applyFont="1" applyFill="1" applyBorder="1" applyAlignment="1">
      <alignment horizontal="center"/>
    </xf>
    <xf numFmtId="0" fontId="48" fillId="4" borderId="16" xfId="0" applyFont="1" applyFill="1" applyBorder="1" applyAlignment="1">
      <alignment horizontal="center"/>
    </xf>
    <xf numFmtId="0" fontId="48" fillId="4" borderId="17" xfId="0" applyFont="1" applyFill="1" applyBorder="1"/>
    <xf numFmtId="0" fontId="48" fillId="4" borderId="18" xfId="0" applyFont="1" applyFill="1" applyBorder="1" applyAlignment="1">
      <alignment horizontal="center"/>
    </xf>
    <xf numFmtId="0" fontId="48" fillId="4" borderId="19" xfId="0" applyFont="1" applyFill="1" applyBorder="1" applyAlignment="1">
      <alignment horizontal="center"/>
    </xf>
    <xf numFmtId="0" fontId="48" fillId="4" borderId="23" xfId="0" applyFont="1" applyFill="1" applyBorder="1"/>
    <xf numFmtId="0" fontId="48" fillId="4" borderId="24" xfId="0" applyFont="1" applyFill="1" applyBorder="1" applyAlignment="1">
      <alignment horizontal="center"/>
    </xf>
    <xf numFmtId="0" fontId="76" fillId="4" borderId="13" xfId="0" applyFont="1" applyFill="1" applyBorder="1"/>
    <xf numFmtId="0" fontId="48" fillId="4" borderId="13" xfId="0" applyFont="1" applyFill="1" applyBorder="1"/>
    <xf numFmtId="0" fontId="48" fillId="4" borderId="25" xfId="0" applyFont="1" applyFill="1" applyBorder="1"/>
    <xf numFmtId="0" fontId="48" fillId="4" borderId="26" xfId="0" applyFont="1" applyFill="1" applyBorder="1" applyAlignment="1">
      <alignment horizontal="center"/>
    </xf>
    <xf numFmtId="0" fontId="48" fillId="4" borderId="27" xfId="0" applyFont="1" applyFill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70" fillId="0" borderId="0" xfId="0" applyFont="1" applyBorder="1"/>
    <xf numFmtId="2" fontId="7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2" applyNumberFormat="1" applyFont="1" applyFill="1" applyBorder="1" applyAlignment="1">
      <alignment horizontal="center"/>
    </xf>
    <xf numFmtId="4" fontId="77" fillId="0" borderId="0" xfId="0" applyNumberFormat="1" applyFont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3" fillId="11" borderId="0" xfId="8" applyFill="1"/>
    <xf numFmtId="0" fontId="3" fillId="11" borderId="0" xfId="8" applyFill="1" applyAlignment="1">
      <alignment horizontal="center"/>
    </xf>
    <xf numFmtId="0" fontId="3" fillId="11" borderId="0" xfId="8" quotePrefix="1" applyFill="1"/>
    <xf numFmtId="0" fontId="5" fillId="11" borderId="0" xfId="8" applyFont="1" applyFill="1" applyAlignment="1">
      <alignment horizontal="center"/>
    </xf>
    <xf numFmtId="0" fontId="2" fillId="11" borderId="0" xfId="8" quotePrefix="1" applyFont="1" applyFill="1" applyAlignment="1">
      <alignment horizontal="center"/>
    </xf>
    <xf numFmtId="0" fontId="45" fillId="10" borderId="2" xfId="0" applyFont="1" applyFill="1" applyBorder="1" applyAlignment="1">
      <alignment horizontal="left"/>
    </xf>
    <xf numFmtId="0" fontId="45" fillId="10" borderId="2" xfId="0" applyFont="1" applyFill="1" applyBorder="1" applyAlignment="1">
      <alignment horizontal="center"/>
    </xf>
    <xf numFmtId="0" fontId="23" fillId="12" borderId="21" xfId="0" applyNumberFormat="1" applyFont="1" applyFill="1" applyBorder="1" applyAlignment="1">
      <alignment vertical="center"/>
    </xf>
    <xf numFmtId="1" fontId="23" fillId="12" borderId="21" xfId="0" applyNumberFormat="1" applyFont="1" applyFill="1" applyBorder="1" applyAlignment="1">
      <alignment horizontal="center"/>
    </xf>
    <xf numFmtId="2" fontId="26" fillId="12" borderId="21" xfId="0" applyNumberFormat="1" applyFont="1" applyFill="1" applyBorder="1" applyAlignment="1">
      <alignment horizontal="center"/>
    </xf>
    <xf numFmtId="0" fontId="3" fillId="10" borderId="0" xfId="0" applyFont="1" applyFill="1" applyBorder="1" applyAlignment="1" applyProtection="1">
      <alignment vertical="center"/>
      <protection locked="0"/>
    </xf>
    <xf numFmtId="0" fontId="13" fillId="10" borderId="0" xfId="0" applyFont="1" applyFill="1" applyBorder="1" applyAlignment="1" applyProtection="1">
      <alignment horizontal="left"/>
      <protection locked="0"/>
    </xf>
    <xf numFmtId="1" fontId="13" fillId="10" borderId="0" xfId="0" applyNumberFormat="1" applyFont="1" applyFill="1" applyBorder="1" applyAlignment="1" applyProtection="1">
      <alignment horizontal="center"/>
      <protection locked="0"/>
    </xf>
    <xf numFmtId="2" fontId="26" fillId="10" borderId="0" xfId="0" applyNumberFormat="1" applyFont="1" applyFill="1" applyAlignment="1">
      <alignment horizontal="center"/>
    </xf>
    <xf numFmtId="0" fontId="3" fillId="10" borderId="11" xfId="0" applyNumberFormat="1" applyFont="1" applyFill="1" applyBorder="1" applyAlignment="1" applyProtection="1">
      <alignment vertical="center"/>
      <protection locked="0"/>
    </xf>
    <xf numFmtId="0" fontId="13" fillId="10" borderId="11" xfId="0" applyNumberFormat="1" applyFont="1" applyFill="1" applyBorder="1" applyAlignment="1" applyProtection="1">
      <alignment horizontal="left"/>
      <protection locked="0"/>
    </xf>
    <xf numFmtId="1" fontId="13" fillId="10" borderId="11" xfId="0" applyNumberFormat="1" applyFont="1" applyFill="1" applyBorder="1" applyAlignment="1" applyProtection="1">
      <alignment horizontal="center"/>
      <protection locked="0"/>
    </xf>
    <xf numFmtId="2" fontId="26" fillId="10" borderId="11" xfId="0" applyNumberFormat="1" applyFont="1" applyFill="1" applyBorder="1" applyAlignment="1">
      <alignment horizontal="center"/>
    </xf>
    <xf numFmtId="0" fontId="3" fillId="10" borderId="0" xfId="0" applyNumberFormat="1" applyFont="1" applyFill="1" applyBorder="1" applyAlignment="1" applyProtection="1">
      <alignment vertical="center"/>
      <protection locked="0"/>
    </xf>
    <xf numFmtId="0" fontId="13" fillId="10" borderId="0" xfId="0" applyNumberFormat="1" applyFont="1" applyFill="1" applyBorder="1" applyAlignment="1" applyProtection="1">
      <alignment horizontal="left"/>
      <protection locked="0"/>
    </xf>
    <xf numFmtId="0" fontId="3" fillId="10" borderId="0" xfId="0" applyFont="1" applyFill="1"/>
    <xf numFmtId="0" fontId="3" fillId="10" borderId="0" xfId="0" applyNumberFormat="1" applyFont="1" applyFill="1" applyAlignment="1" applyProtection="1">
      <alignment vertical="center"/>
      <protection locked="0"/>
    </xf>
    <xf numFmtId="0" fontId="7" fillId="10" borderId="0" xfId="0" applyNumberFormat="1" applyFont="1" applyFill="1" applyBorder="1" applyAlignment="1" applyProtection="1">
      <protection locked="0"/>
    </xf>
    <xf numFmtId="0" fontId="7" fillId="10" borderId="0" xfId="0" applyNumberFormat="1" applyFont="1" applyFill="1" applyAlignment="1" applyProtection="1">
      <alignment horizontal="left"/>
      <protection locked="0"/>
    </xf>
    <xf numFmtId="0" fontId="13" fillId="10" borderId="0" xfId="0" applyNumberFormat="1" applyFont="1" applyFill="1" applyAlignment="1" applyProtection="1">
      <alignment horizontal="left"/>
      <protection locked="0"/>
    </xf>
    <xf numFmtId="1" fontId="13" fillId="10" borderId="0" xfId="0" applyNumberFormat="1" applyFont="1" applyFill="1" applyAlignment="1" applyProtection="1">
      <alignment horizontal="center"/>
      <protection locked="0"/>
    </xf>
    <xf numFmtId="0" fontId="48" fillId="10" borderId="0" xfId="0" applyFont="1" applyFill="1" applyAlignment="1">
      <alignment vertical="center"/>
    </xf>
    <xf numFmtId="0" fontId="48" fillId="10" borderId="0" xfId="0" applyFont="1" applyFill="1" applyAlignment="1">
      <alignment horizontal="center" vertical="center"/>
    </xf>
    <xf numFmtId="0" fontId="29" fillId="10" borderId="0" xfId="0" applyFont="1" applyFill="1" applyAlignment="1" applyProtection="1">
      <alignment horizontal="left"/>
      <protection locked="0"/>
    </xf>
    <xf numFmtId="1" fontId="29" fillId="10" borderId="0" xfId="0" applyNumberFormat="1" applyFont="1" applyFill="1" applyAlignment="1" applyProtection="1">
      <alignment horizontal="center"/>
      <protection locked="0"/>
    </xf>
    <xf numFmtId="1" fontId="3" fillId="10" borderId="0" xfId="0" applyNumberFormat="1" applyFont="1" applyFill="1" applyAlignment="1">
      <alignment horizontal="center"/>
    </xf>
    <xf numFmtId="1" fontId="13" fillId="10" borderId="0" xfId="0" applyNumberFormat="1" applyFont="1" applyFill="1" applyAlignment="1">
      <alignment horizontal="center"/>
    </xf>
    <xf numFmtId="0" fontId="13" fillId="10" borderId="0" xfId="0" applyFont="1" applyFill="1" applyAlignment="1">
      <alignment horizontal="left"/>
    </xf>
    <xf numFmtId="1" fontId="23" fillId="12" borderId="21" xfId="0" applyNumberFormat="1" applyFont="1" applyFill="1" applyBorder="1" applyAlignment="1">
      <alignment horizontal="left"/>
    </xf>
    <xf numFmtId="1" fontId="23" fillId="12" borderId="21" xfId="0" applyNumberFormat="1" applyFont="1" applyFill="1" applyBorder="1" applyAlignment="1"/>
    <xf numFmtId="0" fontId="7" fillId="10" borderId="0" xfId="0" applyFont="1" applyFill="1" applyAlignment="1">
      <alignment vertical="center"/>
    </xf>
    <xf numFmtId="0" fontId="13" fillId="10" borderId="0" xfId="0" applyNumberFormat="1" applyFont="1" applyFill="1" applyAlignment="1">
      <alignment horizontal="left"/>
    </xf>
    <xf numFmtId="0" fontId="3" fillId="10" borderId="0" xfId="0" applyFont="1" applyFill="1" applyAlignment="1">
      <alignment vertical="center"/>
    </xf>
    <xf numFmtId="0" fontId="13" fillId="10" borderId="0" xfId="0" applyFont="1" applyFill="1" applyBorder="1" applyAlignment="1" applyProtection="1">
      <alignment horizontal="center"/>
      <protection locked="0"/>
    </xf>
    <xf numFmtId="0" fontId="3" fillId="10" borderId="0" xfId="0" applyFont="1" applyFill="1" applyBorder="1" applyAlignment="1" applyProtection="1">
      <protection locked="0"/>
    </xf>
    <xf numFmtId="0" fontId="3" fillId="10" borderId="0" xfId="0" applyNumberFormat="1" applyFont="1" applyFill="1" applyAlignment="1">
      <alignment vertical="center"/>
    </xf>
    <xf numFmtId="0" fontId="13" fillId="10" borderId="0" xfId="0" applyFont="1" applyFill="1" applyBorder="1" applyAlignment="1">
      <alignment horizontal="left"/>
    </xf>
    <xf numFmtId="1" fontId="13" fillId="10" borderId="0" xfId="0" applyNumberFormat="1" applyFont="1" applyFill="1" applyBorder="1" applyAlignment="1">
      <alignment horizontal="center"/>
    </xf>
    <xf numFmtId="0" fontId="7" fillId="10" borderId="0" xfId="0" applyNumberFormat="1" applyFont="1" applyFill="1" applyAlignment="1" applyProtection="1">
      <alignment vertical="center"/>
      <protection locked="0"/>
    </xf>
    <xf numFmtId="0" fontId="25" fillId="10" borderId="0" xfId="0" applyNumberFormat="1" applyFont="1" applyFill="1" applyAlignment="1" applyProtection="1">
      <protection locked="0"/>
    </xf>
    <xf numFmtId="0" fontId="7" fillId="10" borderId="0" xfId="0" applyNumberFormat="1" applyFont="1" applyFill="1" applyAlignment="1" applyProtection="1">
      <protection locked="0"/>
    </xf>
    <xf numFmtId="0" fontId="7" fillId="10" borderId="0" xfId="0" applyFont="1" applyFill="1" applyBorder="1" applyProtection="1">
      <protection locked="0"/>
    </xf>
    <xf numFmtId="0" fontId="3" fillId="10" borderId="0" xfId="0" applyFont="1" applyFill="1" applyAlignment="1" applyProtection="1">
      <alignment vertical="center"/>
      <protection locked="0"/>
    </xf>
    <xf numFmtId="0" fontId="48" fillId="10" borderId="2" xfId="0" applyFont="1" applyFill="1" applyBorder="1" applyAlignment="1">
      <alignment vertical="center"/>
    </xf>
    <xf numFmtId="0" fontId="48" fillId="10" borderId="2" xfId="0" applyFont="1" applyFill="1" applyBorder="1"/>
    <xf numFmtId="0" fontId="3" fillId="0" borderId="0" xfId="8" quotePrefix="1"/>
    <xf numFmtId="0" fontId="14" fillId="0" borderId="0" xfId="0" applyNumberFormat="1" applyFont="1" applyFill="1" applyAlignment="1"/>
    <xf numFmtId="1" fontId="14" fillId="0" borderId="0" xfId="0" applyNumberFormat="1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NumberFormat="1" applyFont="1" applyBorder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Fill="1" applyAlignment="1">
      <alignment vertical="center"/>
    </xf>
    <xf numFmtId="0" fontId="14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center"/>
    </xf>
    <xf numFmtId="0" fontId="12" fillId="0" borderId="0" xfId="0" applyNumberFormat="1" applyFont="1" applyFill="1" applyAlignment="1" applyProtection="1">
      <alignment horizontal="left"/>
      <protection locked="0"/>
    </xf>
    <xf numFmtId="1" fontId="12" fillId="0" borderId="0" xfId="0" applyNumberFormat="1" applyFont="1" applyFill="1" applyAlignment="1" applyProtection="1">
      <alignment horizontal="center"/>
      <protection locked="0"/>
    </xf>
    <xf numFmtId="2" fontId="77" fillId="0" borderId="0" xfId="0" applyNumberFormat="1" applyFont="1" applyFill="1" applyBorder="1" applyAlignment="1" applyProtection="1">
      <alignment horizontal="center"/>
      <protection locked="0"/>
    </xf>
    <xf numFmtId="0" fontId="79" fillId="3" borderId="39" xfId="0" applyNumberFormat="1" applyFont="1" applyFill="1" applyBorder="1" applyAlignment="1">
      <alignment horizontal="left"/>
    </xf>
    <xf numFmtId="0" fontId="80" fillId="3" borderId="39" xfId="0" applyNumberFormat="1" applyFont="1" applyFill="1" applyBorder="1" applyAlignment="1"/>
    <xf numFmtId="0" fontId="80" fillId="3" borderId="21" xfId="0" applyNumberFormat="1" applyFont="1" applyFill="1" applyBorder="1" applyAlignment="1"/>
    <xf numFmtId="0" fontId="80" fillId="3" borderId="21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4" fontId="77" fillId="0" borderId="0" xfId="0" applyNumberFormat="1" applyFont="1" applyFill="1" applyAlignment="1">
      <alignment horizontal="center"/>
    </xf>
    <xf numFmtId="0" fontId="14" fillId="0" borderId="11" xfId="0" applyNumberFormat="1" applyFont="1" applyBorder="1" applyAlignment="1" applyProtection="1">
      <alignment horizontal="left"/>
      <protection locked="0"/>
    </xf>
    <xf numFmtId="0" fontId="14" fillId="0" borderId="11" xfId="0" applyNumberFormat="1" applyFont="1" applyBorder="1" applyAlignment="1" applyProtection="1"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4" fontId="77" fillId="0" borderId="11" xfId="0" applyNumberFormat="1" applyFont="1" applyFill="1" applyBorder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alignment horizontal="left"/>
      <protection locked="0"/>
    </xf>
    <xf numFmtId="0" fontId="14" fillId="0" borderId="0" xfId="0" applyNumberFormat="1" applyFont="1" applyFill="1" applyAlignment="1" applyProtection="1">
      <protection locked="0"/>
    </xf>
    <xf numFmtId="0" fontId="14" fillId="0" borderId="0" xfId="0" applyNumberFormat="1" applyFont="1" applyFill="1" applyAlignment="1">
      <alignment horizontal="center"/>
    </xf>
    <xf numFmtId="2" fontId="77" fillId="0" borderId="0" xfId="0" applyNumberFormat="1" applyFont="1" applyFill="1" applyAlignment="1">
      <alignment horizontal="center"/>
    </xf>
    <xf numFmtId="0" fontId="81" fillId="0" borderId="0" xfId="0" applyNumberFormat="1" applyFont="1" applyFill="1" applyAlignment="1" applyProtection="1">
      <alignment horizontal="left"/>
      <protection locked="0"/>
    </xf>
    <xf numFmtId="0" fontId="81" fillId="0" borderId="0" xfId="0" applyNumberFormat="1" applyFont="1" applyAlignment="1" applyProtection="1">
      <alignment horizontal="left"/>
      <protection locked="0"/>
    </xf>
    <xf numFmtId="0" fontId="14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82" fillId="0" borderId="0" xfId="0" applyNumberFormat="1" applyFont="1" applyAlignment="1" applyProtection="1">
      <alignment horizontal="left"/>
      <protection locked="0"/>
    </xf>
    <xf numFmtId="0" fontId="82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/>
    <xf numFmtId="0" fontId="25" fillId="0" borderId="0" xfId="0" applyNumberFormat="1" applyFont="1" applyFill="1" applyAlignment="1" applyProtection="1">
      <alignment horizontal="left"/>
      <protection locked="0"/>
    </xf>
    <xf numFmtId="0" fontId="25" fillId="0" borderId="0" xfId="0" applyNumberFormat="1" applyFont="1" applyAlignment="1" applyProtection="1">
      <alignment horizontal="left"/>
      <protection locked="0"/>
    </xf>
    <xf numFmtId="0" fontId="48" fillId="0" borderId="2" xfId="0" applyFont="1" applyBorder="1" applyAlignment="1">
      <alignment horizontal="right" vertical="center"/>
    </xf>
    <xf numFmtId="0" fontId="18" fillId="0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NumberFormat="1" applyFont="1" applyFill="1" applyBorder="1" applyAlignment="1">
      <alignment horizontal="left"/>
    </xf>
    <xf numFmtId="0" fontId="48" fillId="0" borderId="2" xfId="0" applyFont="1" applyFill="1" applyBorder="1" applyAlignment="1">
      <alignment vertical="center"/>
    </xf>
    <xf numFmtId="0" fontId="3" fillId="10" borderId="0" xfId="0" applyFont="1" applyFill="1" applyBorder="1" applyAlignment="1">
      <alignment vertical="center"/>
    </xf>
    <xf numFmtId="0" fontId="7" fillId="10" borderId="0" xfId="0" applyFont="1" applyFill="1" applyBorder="1" applyAlignment="1" applyProtection="1">
      <alignment vertical="center"/>
      <protection locked="0"/>
    </xf>
    <xf numFmtId="0" fontId="7" fillId="10" borderId="0" xfId="0" applyFont="1" applyFill="1" applyBorder="1" applyAlignment="1">
      <alignment vertical="center"/>
    </xf>
    <xf numFmtId="0" fontId="13" fillId="10" borderId="0" xfId="0" applyFont="1" applyFill="1" applyAlignment="1" applyProtection="1">
      <alignment horizontal="left"/>
      <protection locked="0"/>
    </xf>
    <xf numFmtId="0" fontId="29" fillId="10" borderId="0" xfId="0" applyFont="1" applyFill="1"/>
    <xf numFmtId="0" fontId="3" fillId="10" borderId="0" xfId="0" applyNumberFormat="1" applyFont="1" applyFill="1" applyAlignment="1" applyProtection="1">
      <protection locked="0"/>
    </xf>
    <xf numFmtId="0" fontId="13" fillId="10" borderId="0" xfId="0" applyNumberFormat="1" applyFont="1" applyFill="1" applyAlignment="1">
      <alignment horizontal="center"/>
    </xf>
    <xf numFmtId="0" fontId="3" fillId="5" borderId="0" xfId="8" applyFill="1"/>
    <xf numFmtId="0" fontId="45" fillId="0" borderId="2" xfId="0" applyFont="1" applyBorder="1" applyAlignment="1">
      <alignment horizontal="center" vertical="center"/>
    </xf>
    <xf numFmtId="0" fontId="7" fillId="0" borderId="0" xfId="8" applyFont="1" applyAlignment="1">
      <alignment horizontal="center"/>
    </xf>
    <xf numFmtId="0" fontId="3" fillId="0" borderId="0" xfId="8" applyFill="1"/>
    <xf numFmtId="0" fontId="4" fillId="0" borderId="0" xfId="8" applyFont="1" applyFill="1" applyAlignment="1">
      <alignment horizontal="center"/>
    </xf>
    <xf numFmtId="0" fontId="7" fillId="0" borderId="0" xfId="8" applyFont="1" applyFill="1" applyAlignment="1">
      <alignment horizontal="center"/>
    </xf>
    <xf numFmtId="0" fontId="3" fillId="0" borderId="0" xfId="8" applyFill="1" applyAlignment="1">
      <alignment horizontal="center"/>
    </xf>
    <xf numFmtId="0" fontId="4" fillId="0" borderId="0" xfId="8" applyFont="1" applyFill="1"/>
    <xf numFmtId="0" fontId="6" fillId="0" borderId="0" xfId="8" applyFont="1" applyFill="1" applyBorder="1"/>
    <xf numFmtId="0" fontId="6" fillId="0" borderId="0" xfId="8" applyFont="1" applyFill="1" applyBorder="1" applyAlignment="1">
      <alignment horizontal="center"/>
    </xf>
    <xf numFmtId="0" fontId="6" fillId="0" borderId="0" xfId="8" applyFont="1" applyFill="1" applyAlignment="1">
      <alignment horizontal="center"/>
    </xf>
    <xf numFmtId="0" fontId="65" fillId="0" borderId="0" xfId="8" applyFont="1" applyFill="1"/>
    <xf numFmtId="0" fontId="45" fillId="0" borderId="2" xfId="0" applyFont="1" applyBorder="1" applyAlignment="1">
      <alignment horizontal="center" vertical="center"/>
    </xf>
    <xf numFmtId="0" fontId="14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84" fillId="0" borderId="0" xfId="0" applyNumberFormat="1" applyFont="1" applyAlignment="1">
      <alignment horizontal="center"/>
    </xf>
    <xf numFmtId="0" fontId="84" fillId="0" borderId="0" xfId="0" applyNumberFormat="1" applyFont="1" applyFill="1" applyAlignment="1">
      <alignment horizontal="center"/>
    </xf>
    <xf numFmtId="2" fontId="77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5" borderId="0" xfId="0" applyFill="1"/>
    <xf numFmtId="0" fontId="14" fillId="5" borderId="0" xfId="0" applyNumberFormat="1" applyFont="1" applyFill="1" applyBorder="1" applyAlignment="1">
      <alignment horizontal="left"/>
    </xf>
    <xf numFmtId="0" fontId="14" fillId="5" borderId="0" xfId="0" applyNumberFormat="1" applyFont="1" applyFill="1" applyBorder="1" applyAlignment="1">
      <alignment horizontal="center"/>
    </xf>
    <xf numFmtId="2" fontId="77" fillId="5" borderId="0" xfId="0" applyNumberFormat="1" applyFont="1" applyFill="1" applyBorder="1" applyAlignment="1">
      <alignment horizontal="center"/>
    </xf>
    <xf numFmtId="0" fontId="14" fillId="5" borderId="0" xfId="0" applyNumberFormat="1" applyFont="1" applyFill="1" applyAlignment="1" applyProtection="1">
      <alignment horizontal="left"/>
      <protection locked="0"/>
    </xf>
    <xf numFmtId="0" fontId="14" fillId="5" borderId="0" xfId="0" applyNumberFormat="1" applyFont="1" applyFill="1" applyAlignment="1">
      <alignment horizontal="center"/>
    </xf>
    <xf numFmtId="2" fontId="77" fillId="5" borderId="0" xfId="0" applyNumberFormat="1" applyFont="1" applyFill="1" applyAlignment="1">
      <alignment horizontal="center"/>
    </xf>
    <xf numFmtId="0" fontId="67" fillId="0" borderId="0" xfId="6" applyNumberFormat="1" applyFont="1" applyFill="1" applyBorder="1" applyAlignment="1" applyProtection="1">
      <alignment vertical="center"/>
    </xf>
    <xf numFmtId="0" fontId="15" fillId="10" borderId="0" xfId="6" applyFont="1" applyFill="1" applyBorder="1" applyAlignment="1">
      <alignment vertical="center"/>
    </xf>
    <xf numFmtId="0" fontId="83" fillId="5" borderId="0" xfId="0" applyFont="1" applyFill="1" applyBorder="1" applyAlignment="1">
      <alignment vertical="top" wrapText="1"/>
    </xf>
    <xf numFmtId="0" fontId="14" fillId="5" borderId="0" xfId="0" applyNumberFormat="1" applyFont="1" applyFill="1" applyAlignment="1">
      <alignment horizontal="left"/>
    </xf>
    <xf numFmtId="0" fontId="14" fillId="5" borderId="0" xfId="0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0" fontId="16" fillId="0" borderId="2" xfId="7" applyFont="1" applyFill="1" applyBorder="1" applyAlignment="1">
      <alignment horizontal="left" vertical="center"/>
    </xf>
    <xf numFmtId="0" fontId="16" fillId="0" borderId="2" xfId="7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left" vertical="center"/>
    </xf>
    <xf numFmtId="0" fontId="16" fillId="10" borderId="2" xfId="0" applyFont="1" applyFill="1" applyBorder="1" applyAlignment="1">
      <alignment horizontal="center" vertical="center"/>
    </xf>
    <xf numFmtId="0" fontId="16" fillId="0" borderId="2" xfId="6" applyNumberFormat="1" applyFont="1" applyFill="1" applyBorder="1" applyAlignment="1" applyProtection="1">
      <alignment horizontal="left" vertical="center"/>
    </xf>
    <xf numFmtId="0" fontId="16" fillId="0" borderId="2" xfId="6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 vertical="center"/>
    </xf>
    <xf numFmtId="0" fontId="16" fillId="0" borderId="2" xfId="0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/>
    </xf>
    <xf numFmtId="0" fontId="45" fillId="0" borderId="2" xfId="0" applyNumberFormat="1" applyFont="1" applyBorder="1" applyAlignment="1" applyProtection="1">
      <alignment horizontal="center" vertical="center"/>
    </xf>
    <xf numFmtId="0" fontId="3" fillId="15" borderId="11" xfId="0" applyNumberFormat="1" applyFont="1" applyFill="1" applyBorder="1" applyAlignment="1" applyProtection="1">
      <alignment vertical="center"/>
      <protection locked="0"/>
    </xf>
    <xf numFmtId="0" fontId="13" fillId="15" borderId="11" xfId="0" applyNumberFormat="1" applyFont="1" applyFill="1" applyBorder="1" applyAlignment="1" applyProtection="1">
      <alignment horizontal="left"/>
      <protection locked="0"/>
    </xf>
    <xf numFmtId="1" fontId="13" fillId="15" borderId="11" xfId="0" applyNumberFormat="1" applyFont="1" applyFill="1" applyBorder="1" applyAlignment="1" applyProtection="1">
      <alignment horizontal="center"/>
      <protection locked="0"/>
    </xf>
    <xf numFmtId="2" fontId="26" fillId="15" borderId="11" xfId="0" applyNumberFormat="1" applyFont="1" applyFill="1" applyBorder="1" applyAlignment="1">
      <alignment horizontal="center"/>
    </xf>
    <xf numFmtId="0" fontId="3" fillId="15" borderId="0" xfId="0" applyNumberFormat="1" applyFont="1" applyFill="1" applyAlignment="1">
      <alignment vertical="center"/>
    </xf>
    <xf numFmtId="0" fontId="13" fillId="15" borderId="0" xfId="0" applyNumberFormat="1" applyFont="1" applyFill="1" applyAlignment="1">
      <alignment horizontal="left"/>
    </xf>
    <xf numFmtId="1" fontId="13" fillId="15" borderId="0" xfId="0" applyNumberFormat="1" applyFont="1" applyFill="1" applyAlignment="1">
      <alignment horizontal="center"/>
    </xf>
    <xf numFmtId="2" fontId="26" fillId="15" borderId="0" xfId="0" applyNumberFormat="1" applyFont="1" applyFill="1" applyAlignment="1">
      <alignment horizontal="center"/>
    </xf>
    <xf numFmtId="0" fontId="3" fillId="15" borderId="0" xfId="0" applyFont="1" applyFill="1"/>
    <xf numFmtId="0" fontId="13" fillId="15" borderId="0" xfId="0" applyFont="1" applyFill="1" applyAlignment="1">
      <alignment horizontal="left"/>
    </xf>
    <xf numFmtId="1" fontId="29" fillId="15" borderId="0" xfId="0" applyNumberFormat="1" applyFont="1" applyFill="1"/>
    <xf numFmtId="0" fontId="34" fillId="15" borderId="0" xfId="0" applyFont="1" applyFill="1"/>
    <xf numFmtId="0" fontId="36" fillId="15" borderId="0" xfId="0" applyFont="1" applyFill="1"/>
    <xf numFmtId="1" fontId="36" fillId="15" borderId="0" xfId="0" applyNumberFormat="1" applyFont="1" applyFill="1"/>
    <xf numFmtId="0" fontId="3" fillId="15" borderId="0" xfId="0" applyNumberFormat="1" applyFont="1" applyFill="1" applyAlignment="1" applyProtection="1">
      <protection locked="0"/>
    </xf>
    <xf numFmtId="0" fontId="7" fillId="15" borderId="0" xfId="0" applyFont="1" applyFill="1"/>
    <xf numFmtId="0" fontId="29" fillId="15" borderId="0" xfId="0" applyFont="1" applyFill="1" applyAlignment="1" applyProtection="1">
      <alignment horizontal="left"/>
      <protection locked="0"/>
    </xf>
    <xf numFmtId="0" fontId="3" fillId="15" borderId="0" xfId="0" applyNumberFormat="1" applyFont="1" applyFill="1" applyAlignment="1"/>
    <xf numFmtId="0" fontId="7" fillId="15" borderId="0" xfId="0" applyNumberFormat="1" applyFont="1" applyFill="1" applyAlignment="1"/>
    <xf numFmtId="0" fontId="3" fillId="15" borderId="0" xfId="0" applyNumberFormat="1" applyFont="1" applyFill="1" applyAlignment="1" applyProtection="1">
      <alignment vertical="center"/>
      <protection locked="0"/>
    </xf>
    <xf numFmtId="0" fontId="13" fillId="15" borderId="0" xfId="0" applyNumberFormat="1" applyFont="1" applyFill="1" applyAlignment="1" applyProtection="1">
      <alignment horizontal="left"/>
      <protection locked="0"/>
    </xf>
    <xf numFmtId="0" fontId="7" fillId="15" borderId="0" xfId="0" applyFont="1" applyFill="1" applyBorder="1" applyAlignment="1" applyProtection="1">
      <alignment horizontal="left"/>
      <protection locked="0"/>
    </xf>
    <xf numFmtId="0" fontId="3" fillId="15" borderId="0" xfId="0" applyNumberFormat="1" applyFont="1" applyFill="1" applyBorder="1" applyAlignment="1"/>
    <xf numFmtId="0" fontId="3" fillId="15" borderId="0" xfId="0" applyFont="1" applyFill="1" applyBorder="1" applyAlignment="1" applyProtection="1">
      <protection locked="0"/>
    </xf>
    <xf numFmtId="0" fontId="13" fillId="15" borderId="0" xfId="0" applyNumberFormat="1" applyFont="1" applyFill="1" applyBorder="1" applyAlignment="1" applyProtection="1">
      <alignment horizontal="left"/>
      <protection locked="0"/>
    </xf>
    <xf numFmtId="1" fontId="13" fillId="15" borderId="0" xfId="0" applyNumberFormat="1" applyFont="1" applyFill="1" applyBorder="1" applyAlignment="1" applyProtection="1">
      <alignment horizontal="center"/>
      <protection locked="0"/>
    </xf>
    <xf numFmtId="0" fontId="3" fillId="15" borderId="0" xfId="0" applyFont="1" applyFill="1" applyBorder="1" applyAlignment="1" applyProtection="1">
      <alignment vertical="center"/>
      <protection locked="0"/>
    </xf>
    <xf numFmtId="0" fontId="3" fillId="15" borderId="0" xfId="0" applyNumberFormat="1" applyFont="1" applyFill="1" applyBorder="1" applyAlignment="1">
      <alignment vertical="center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13" fillId="15" borderId="0" xfId="0" applyFont="1" applyFill="1" applyBorder="1" applyAlignment="1" applyProtection="1">
      <alignment horizontal="left"/>
      <protection locked="0"/>
    </xf>
    <xf numFmtId="2" fontId="85" fillId="15" borderId="0" xfId="0" applyNumberFormat="1" applyFont="1" applyFill="1" applyAlignment="1">
      <alignment horizontal="center"/>
    </xf>
    <xf numFmtId="0" fontId="45" fillId="0" borderId="2" xfId="0" applyFont="1" applyBorder="1" applyAlignment="1">
      <alignment horizontal="center" vertical="center"/>
    </xf>
    <xf numFmtId="1" fontId="67" fillId="0" borderId="0" xfId="0" applyNumberFormat="1" applyFont="1" applyFill="1" applyAlignment="1">
      <alignment horizontal="center" vertical="center"/>
    </xf>
    <xf numFmtId="1" fontId="3" fillId="0" borderId="0" xfId="8" applyNumberFormat="1" applyFill="1" applyAlignment="1">
      <alignment horizontal="center"/>
    </xf>
    <xf numFmtId="0" fontId="14" fillId="5" borderId="0" xfId="0" applyFont="1" applyFill="1" applyAlignment="1"/>
    <xf numFmtId="1" fontId="26" fillId="5" borderId="0" xfId="0" applyNumberFormat="1" applyFont="1" applyFill="1" applyAlignment="1">
      <alignment horizontal="center"/>
    </xf>
    <xf numFmtId="2" fontId="78" fillId="0" borderId="0" xfId="0" applyNumberFormat="1" applyFont="1" applyFill="1" applyAlignment="1">
      <alignment horizontal="center"/>
    </xf>
    <xf numFmtId="2" fontId="78" fillId="5" borderId="0" xfId="0" applyNumberFormat="1" applyFont="1" applyFill="1" applyAlignment="1">
      <alignment horizontal="center"/>
    </xf>
    <xf numFmtId="0" fontId="2" fillId="11" borderId="0" xfId="8" quotePrefix="1" applyFont="1" applyFill="1" applyAlignment="1">
      <alignment horizontal="center" vertical="center"/>
    </xf>
    <xf numFmtId="0" fontId="70" fillId="0" borderId="0" xfId="0" applyFont="1" applyBorder="1" applyAlignment="1">
      <alignment vertical="center"/>
    </xf>
    <xf numFmtId="0" fontId="51" fillId="0" borderId="0" xfId="0" applyFont="1" applyBorder="1"/>
    <xf numFmtId="0" fontId="3" fillId="5" borderId="0" xfId="0" applyNumberFormat="1" applyFont="1" applyFill="1" applyBorder="1" applyAlignment="1"/>
    <xf numFmtId="0" fontId="13" fillId="5" borderId="0" xfId="0" applyFont="1" applyFill="1" applyBorder="1" applyAlignment="1">
      <alignment horizontal="left" vertical="center"/>
    </xf>
    <xf numFmtId="0" fontId="24" fillId="5" borderId="0" xfId="0" applyFont="1" applyFill="1" applyBorder="1"/>
    <xf numFmtId="0" fontId="86" fillId="5" borderId="0" xfId="10" applyNumberFormat="1" applyFont="1" applyFill="1" applyBorder="1" applyAlignment="1">
      <alignment horizontal="left" vertical="center"/>
    </xf>
    <xf numFmtId="0" fontId="24" fillId="5" borderId="0" xfId="0" applyFont="1" applyFill="1" applyBorder="1" applyAlignment="1" applyProtection="1">
      <alignment vertical="top"/>
      <protection locked="0"/>
    </xf>
    <xf numFmtId="0" fontId="89" fillId="14" borderId="0" xfId="0" applyFont="1" applyFill="1" applyProtection="1">
      <protection locked="0"/>
    </xf>
    <xf numFmtId="0" fontId="89" fillId="14" borderId="0" xfId="0" applyFont="1" applyFill="1"/>
    <xf numFmtId="0" fontId="42" fillId="14" borderId="0" xfId="0" applyFont="1" applyFill="1"/>
    <xf numFmtId="0" fontId="68" fillId="14" borderId="0" xfId="0" applyFont="1" applyFill="1"/>
    <xf numFmtId="2" fontId="26" fillId="5" borderId="0" xfId="2" applyNumberFormat="1" applyFont="1" applyFill="1" applyBorder="1" applyAlignment="1">
      <alignment horizontal="center"/>
    </xf>
    <xf numFmtId="0" fontId="69" fillId="10" borderId="0" xfId="6" applyFont="1" applyFill="1" applyBorder="1" applyAlignment="1">
      <alignment vertical="center"/>
    </xf>
    <xf numFmtId="0" fontId="16" fillId="14" borderId="2" xfId="7" applyFont="1" applyFill="1" applyBorder="1" applyAlignment="1">
      <alignment horizontal="left" vertical="center"/>
    </xf>
    <xf numFmtId="0" fontId="16" fillId="14" borderId="2" xfId="7" applyFont="1" applyFill="1" applyBorder="1" applyAlignment="1">
      <alignment horizontal="center" vertical="center"/>
    </xf>
    <xf numFmtId="0" fontId="16" fillId="10" borderId="2" xfId="6" applyNumberFormat="1" applyFont="1" applyFill="1" applyBorder="1" applyAlignment="1" applyProtection="1">
      <alignment horizontal="left" vertical="center"/>
    </xf>
    <xf numFmtId="0" fontId="16" fillId="10" borderId="2" xfId="6" applyNumberFormat="1" applyFont="1" applyFill="1" applyBorder="1" applyAlignment="1" applyProtection="1">
      <alignment horizontal="center" vertical="center"/>
    </xf>
    <xf numFmtId="0" fontId="48" fillId="6" borderId="0" xfId="0" applyFont="1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58" fillId="6" borderId="0" xfId="0" applyFont="1" applyFill="1" applyAlignment="1" applyProtection="1">
      <protection hidden="1"/>
    </xf>
    <xf numFmtId="0" fontId="58" fillId="6" borderId="0" xfId="0" applyFont="1" applyFill="1" applyAlignment="1" applyProtection="1">
      <alignment horizontal="right"/>
      <protection hidden="1"/>
    </xf>
    <xf numFmtId="0" fontId="44" fillId="6" borderId="0" xfId="0" applyFont="1" applyFill="1" applyAlignment="1" applyProtection="1">
      <protection hidden="1"/>
    </xf>
    <xf numFmtId="0" fontId="51" fillId="6" borderId="0" xfId="0" applyFont="1" applyFill="1" applyAlignment="1" applyProtection="1">
      <alignment horizontal="right"/>
      <protection hidden="1"/>
    </xf>
    <xf numFmtId="0" fontId="45" fillId="6" borderId="0" xfId="0" applyFont="1" applyFill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54" fillId="4" borderId="0" xfId="0" applyFont="1" applyFill="1" applyAlignment="1" applyProtection="1">
      <alignment vertical="center"/>
      <protection hidden="1"/>
    </xf>
    <xf numFmtId="14" fontId="45" fillId="4" borderId="0" xfId="0" applyNumberFormat="1" applyFont="1" applyFill="1" applyAlignment="1" applyProtection="1">
      <alignment horizontal="right"/>
      <protection hidden="1"/>
    </xf>
    <xf numFmtId="14" fontId="71" fillId="4" borderId="0" xfId="0" applyNumberFormat="1" applyFont="1" applyFill="1" applyProtection="1">
      <protection hidden="1"/>
    </xf>
    <xf numFmtId="14" fontId="72" fillId="4" borderId="0" xfId="0" applyNumberFormat="1" applyFont="1" applyFill="1" applyProtection="1">
      <protection hidden="1"/>
    </xf>
    <xf numFmtId="0" fontId="53" fillId="4" borderId="0" xfId="0" applyFont="1" applyFill="1" applyBorder="1" applyAlignment="1" applyProtection="1">
      <protection hidden="1"/>
    </xf>
    <xf numFmtId="0" fontId="61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42" fillId="4" borderId="0" xfId="0" applyFont="1" applyFill="1" applyBorder="1" applyAlignment="1" applyProtection="1">
      <alignment horizontal="center"/>
      <protection hidden="1"/>
    </xf>
    <xf numFmtId="0" fontId="50" fillId="4" borderId="0" xfId="0" applyFont="1" applyFill="1" applyProtection="1">
      <protection hidden="1"/>
    </xf>
    <xf numFmtId="0" fontId="68" fillId="4" borderId="0" xfId="0" applyFont="1" applyFill="1" applyProtection="1">
      <protection hidden="1"/>
    </xf>
    <xf numFmtId="0" fontId="50" fillId="6" borderId="0" xfId="0" applyFont="1" applyFill="1" applyProtection="1">
      <protection hidden="1"/>
    </xf>
    <xf numFmtId="0" fontId="50" fillId="6" borderId="0" xfId="0" applyFont="1" applyFill="1" applyAlignment="1" applyProtection="1">
      <alignment horizontal="right"/>
      <protection hidden="1"/>
    </xf>
    <xf numFmtId="0" fontId="50" fillId="4" borderId="0" xfId="0" applyFont="1" applyFill="1" applyAlignment="1" applyProtection="1">
      <alignment horizontal="right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50" fillId="4" borderId="0" xfId="0" applyFont="1" applyFill="1" applyAlignment="1" applyProtection="1">
      <alignment vertical="center"/>
      <protection hidden="1"/>
    </xf>
    <xf numFmtId="0" fontId="51" fillId="6" borderId="0" xfId="0" applyFont="1" applyFill="1" applyBorder="1" applyAlignment="1" applyProtection="1">
      <alignment horizontal="center"/>
      <protection hidden="1"/>
    </xf>
    <xf numFmtId="0" fontId="47" fillId="4" borderId="0" xfId="0" applyFont="1" applyFill="1" applyAlignment="1" applyProtection="1">
      <alignment horizontal="left" vertical="center"/>
      <protection hidden="1"/>
    </xf>
    <xf numFmtId="0" fontId="60" fillId="0" borderId="2" xfId="0" applyFont="1" applyFill="1" applyBorder="1" applyAlignment="1" applyProtection="1">
      <alignment horizontal="center" vertical="center"/>
      <protection locked="0" hidden="1"/>
    </xf>
    <xf numFmtId="0" fontId="59" fillId="6" borderId="0" xfId="0" applyFont="1" applyFill="1" applyAlignment="1" applyProtection="1">
      <alignment horizontal="center"/>
      <protection hidden="1"/>
    </xf>
    <xf numFmtId="0" fontId="50" fillId="4" borderId="0" xfId="0" applyFont="1" applyFill="1" applyAlignment="1" applyProtection="1">
      <alignment wrapText="1"/>
      <protection hidden="1"/>
    </xf>
    <xf numFmtId="0" fontId="87" fillId="4" borderId="0" xfId="0" applyFont="1" applyFill="1" applyAlignment="1" applyProtection="1">
      <alignment horizontal="left" vertical="center"/>
      <protection hidden="1"/>
    </xf>
    <xf numFmtId="0" fontId="48" fillId="6" borderId="0" xfId="0" applyFont="1" applyFill="1" applyBorder="1" applyAlignment="1" applyProtection="1">
      <alignment horizontal="center"/>
      <protection hidden="1"/>
    </xf>
    <xf numFmtId="0" fontId="0" fillId="6" borderId="0" xfId="0" applyFill="1" applyBorder="1" applyProtection="1">
      <protection hidden="1"/>
    </xf>
    <xf numFmtId="0" fontId="41" fillId="6" borderId="0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41" fillId="4" borderId="0" xfId="0" applyFont="1" applyFill="1" applyBorder="1" applyProtection="1">
      <protection hidden="1"/>
    </xf>
    <xf numFmtId="0" fontId="59" fillId="6" borderId="0" xfId="0" applyFont="1" applyFill="1" applyBorder="1" applyAlignment="1" applyProtection="1">
      <alignment horizontal="center"/>
      <protection hidden="1"/>
    </xf>
    <xf numFmtId="0" fontId="55" fillId="7" borderId="6" xfId="0" applyFont="1" applyFill="1" applyBorder="1" applyAlignment="1" applyProtection="1">
      <alignment horizontal="left" vertical="center"/>
      <protection hidden="1"/>
    </xf>
    <xf numFmtId="0" fontId="56" fillId="7" borderId="5" xfId="0" applyFont="1" applyFill="1" applyBorder="1" applyAlignment="1" applyProtection="1">
      <alignment horizontal="left" vertical="center"/>
      <protection hidden="1"/>
    </xf>
    <xf numFmtId="0" fontId="56" fillId="7" borderId="4" xfId="0" applyFont="1" applyFill="1" applyBorder="1" applyAlignment="1" applyProtection="1">
      <alignment horizontal="left" vertical="center"/>
      <protection hidden="1"/>
    </xf>
    <xf numFmtId="0" fontId="51" fillId="4" borderId="2" xfId="0" applyFont="1" applyFill="1" applyBorder="1" applyAlignment="1" applyProtection="1">
      <alignment horizontal="left" vertical="center"/>
      <protection hidden="1"/>
    </xf>
    <xf numFmtId="0" fontId="51" fillId="4" borderId="2" xfId="0" applyFont="1" applyFill="1" applyBorder="1" applyAlignment="1" applyProtection="1">
      <alignment horizontal="center" vertical="center"/>
      <protection hidden="1"/>
    </xf>
    <xf numFmtId="0" fontId="59" fillId="4" borderId="2" xfId="0" applyFont="1" applyFill="1" applyBorder="1" applyAlignment="1" applyProtection="1">
      <alignment horizontal="center"/>
      <protection hidden="1"/>
    </xf>
    <xf numFmtId="0" fontId="45" fillId="4" borderId="2" xfId="0" applyFont="1" applyFill="1" applyBorder="1" applyAlignment="1" applyProtection="1">
      <alignment horizontal="left" vertical="center"/>
      <protection hidden="1"/>
    </xf>
    <xf numFmtId="0" fontId="55" fillId="7" borderId="6" xfId="0" applyFont="1" applyFill="1" applyBorder="1" applyProtection="1">
      <protection hidden="1"/>
    </xf>
    <xf numFmtId="0" fontId="52" fillId="7" borderId="5" xfId="0" applyFont="1" applyFill="1" applyBorder="1" applyAlignment="1" applyProtection="1">
      <alignment horizontal="center"/>
      <protection hidden="1"/>
    </xf>
    <xf numFmtId="0" fontId="52" fillId="7" borderId="4" xfId="0" applyFont="1" applyFill="1" applyBorder="1" applyAlignment="1" applyProtection="1">
      <alignment horizontal="center"/>
      <protection hidden="1"/>
    </xf>
    <xf numFmtId="0" fontId="52" fillId="4" borderId="0" xfId="0" applyFont="1" applyFill="1" applyBorder="1" applyProtection="1">
      <protection hidden="1"/>
    </xf>
    <xf numFmtId="0" fontId="56" fillId="7" borderId="4" xfId="0" applyFont="1" applyFill="1" applyBorder="1" applyAlignment="1" applyProtection="1">
      <alignment horizontal="center" vertical="center"/>
      <protection hidden="1"/>
    </xf>
    <xf numFmtId="0" fontId="51" fillId="4" borderId="2" xfId="0" applyFont="1" applyFill="1" applyBorder="1" applyProtection="1">
      <protection hidden="1"/>
    </xf>
    <xf numFmtId="0" fontId="51" fillId="4" borderId="2" xfId="0" applyFont="1" applyFill="1" applyBorder="1" applyAlignment="1" applyProtection="1">
      <alignment horizontal="center"/>
      <protection hidden="1"/>
    </xf>
    <xf numFmtId="0" fontId="45" fillId="4" borderId="2" xfId="0" applyFont="1" applyFill="1" applyBorder="1" applyAlignment="1" applyProtection="1">
      <alignment vertical="center"/>
      <protection hidden="1"/>
    </xf>
    <xf numFmtId="0" fontId="45" fillId="4" borderId="2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>
      <protection hidden="1"/>
    </xf>
    <xf numFmtId="0" fontId="45" fillId="4" borderId="2" xfId="0" applyFont="1" applyFill="1" applyBorder="1" applyProtection="1">
      <protection hidden="1"/>
    </xf>
    <xf numFmtId="0" fontId="62" fillId="4" borderId="0" xfId="0" applyFont="1" applyFill="1" applyBorder="1" applyProtection="1">
      <protection hidden="1"/>
    </xf>
    <xf numFmtId="0" fontId="57" fillId="7" borderId="7" xfId="0" applyFont="1" applyFill="1" applyBorder="1" applyProtection="1">
      <protection hidden="1"/>
    </xf>
    <xf numFmtId="0" fontId="52" fillId="7" borderId="8" xfId="0" applyFont="1" applyFill="1" applyBorder="1" applyAlignment="1" applyProtection="1">
      <alignment horizontal="center"/>
      <protection hidden="1"/>
    </xf>
    <xf numFmtId="0" fontId="52" fillId="7" borderId="9" xfId="0" applyFont="1" applyFill="1" applyBorder="1" applyAlignment="1" applyProtection="1">
      <alignment horizontal="center"/>
      <protection hidden="1"/>
    </xf>
    <xf numFmtId="0" fontId="55" fillId="7" borderId="10" xfId="0" applyFont="1" applyFill="1" applyBorder="1" applyProtection="1">
      <protection hidden="1"/>
    </xf>
    <xf numFmtId="0" fontId="52" fillId="7" borderId="11" xfId="0" applyFont="1" applyFill="1" applyBorder="1" applyAlignment="1" applyProtection="1">
      <alignment horizontal="center"/>
      <protection hidden="1"/>
    </xf>
    <xf numFmtId="0" fontId="52" fillId="7" borderId="12" xfId="0" applyFont="1" applyFill="1" applyBorder="1" applyAlignment="1" applyProtection="1">
      <alignment horizontal="center"/>
      <protection hidden="1"/>
    </xf>
    <xf numFmtId="0" fontId="0" fillId="7" borderId="5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64" fillId="4" borderId="0" xfId="0" applyFont="1" applyFill="1" applyBorder="1" applyAlignment="1" applyProtection="1">
      <alignment horizontal="left"/>
      <protection hidden="1"/>
    </xf>
    <xf numFmtId="0" fontId="63" fillId="4" borderId="0" xfId="0" applyFont="1" applyFill="1" applyProtection="1">
      <protection hidden="1"/>
    </xf>
    <xf numFmtId="0" fontId="63" fillId="4" borderId="0" xfId="0" applyFont="1" applyFill="1" applyBorder="1" applyProtection="1">
      <protection hidden="1"/>
    </xf>
    <xf numFmtId="0" fontId="55" fillId="7" borderId="6" xfId="0" applyFont="1" applyFill="1" applyBorder="1" applyAlignment="1" applyProtection="1">
      <alignment horizontal="left"/>
      <protection locked="0" hidden="1"/>
    </xf>
    <xf numFmtId="0" fontId="55" fillId="7" borderId="6" xfId="0" quotePrefix="1" applyFont="1" applyFill="1" applyBorder="1" applyAlignment="1" applyProtection="1">
      <alignment horizontal="center"/>
      <protection hidden="1"/>
    </xf>
    <xf numFmtId="0" fontId="64" fillId="4" borderId="0" xfId="0" applyFont="1" applyFill="1" applyProtection="1">
      <protection hidden="1"/>
    </xf>
    <xf numFmtId="0" fontId="51" fillId="4" borderId="13" xfId="0" applyFont="1" applyFill="1" applyBorder="1" applyAlignment="1" applyProtection="1">
      <alignment horizont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/>
      <protection locked="0" hidden="1"/>
    </xf>
    <xf numFmtId="0" fontId="55" fillId="7" borderId="2" xfId="0" applyFont="1" applyFill="1" applyBorder="1" applyProtection="1">
      <protection hidden="1"/>
    </xf>
    <xf numFmtId="0" fontId="55" fillId="7" borderId="4" xfId="0" applyFont="1" applyFill="1" applyBorder="1" applyProtection="1">
      <protection hidden="1"/>
    </xf>
    <xf numFmtId="0" fontId="45" fillId="4" borderId="2" xfId="0" applyFont="1" applyFill="1" applyBorder="1" applyAlignment="1" applyProtection="1">
      <alignment horizontal="center"/>
      <protection hidden="1"/>
    </xf>
    <xf numFmtId="0" fontId="48" fillId="9" borderId="0" xfId="0" applyFont="1" applyFill="1" applyAlignment="1" applyProtection="1">
      <alignment horizontal="center"/>
      <protection hidden="1"/>
    </xf>
    <xf numFmtId="0" fontId="59" fillId="4" borderId="2" xfId="0" applyFont="1" applyFill="1" applyBorder="1" applyProtection="1">
      <protection hidden="1"/>
    </xf>
    <xf numFmtId="0" fontId="48" fillId="4" borderId="0" xfId="0" applyFont="1" applyFill="1" applyAlignment="1" applyProtection="1">
      <alignment horizontal="center"/>
      <protection hidden="1"/>
    </xf>
    <xf numFmtId="0" fontId="37" fillId="4" borderId="0" xfId="0" applyFont="1" applyFill="1" applyBorder="1" applyProtection="1">
      <protection hidden="1"/>
    </xf>
    <xf numFmtId="0" fontId="45" fillId="4" borderId="0" xfId="0" applyFont="1" applyFill="1" applyBorder="1" applyAlignment="1" applyProtection="1">
      <alignment horizontal="center"/>
      <protection hidden="1"/>
    </xf>
    <xf numFmtId="0" fontId="41" fillId="4" borderId="0" xfId="0" applyFont="1" applyFill="1" applyAlignment="1" applyProtection="1">
      <alignment horizontal="right"/>
      <protection hidden="1"/>
    </xf>
    <xf numFmtId="3" fontId="41" fillId="4" borderId="20" xfId="0" applyNumberFormat="1" applyFont="1" applyFill="1" applyBorder="1" applyAlignment="1" applyProtection="1">
      <alignment horizontal="center"/>
      <protection hidden="1"/>
    </xf>
    <xf numFmtId="0" fontId="73" fillId="4" borderId="0" xfId="0" applyFont="1" applyFill="1" applyProtection="1">
      <protection hidden="1"/>
    </xf>
    <xf numFmtId="0" fontId="75" fillId="4" borderId="0" xfId="0" applyFont="1" applyFill="1" applyBorder="1" applyAlignment="1" applyProtection="1">
      <alignment horizontal="left"/>
      <protection hidden="1"/>
    </xf>
    <xf numFmtId="0" fontId="74" fillId="4" borderId="0" xfId="0" applyFont="1" applyFill="1" applyProtection="1">
      <protection hidden="1"/>
    </xf>
    <xf numFmtId="0" fontId="74" fillId="4" borderId="0" xfId="0" applyFont="1" applyFill="1" applyBorder="1" applyAlignment="1" applyProtection="1">
      <alignment horizontal="left"/>
      <protection hidden="1"/>
    </xf>
    <xf numFmtId="0" fontId="0" fillId="14" borderId="0" xfId="0" applyFill="1"/>
    <xf numFmtId="0" fontId="61" fillId="14" borderId="0" xfId="0" applyFont="1" applyFill="1" applyBorder="1" applyAlignment="1"/>
    <xf numFmtId="0" fontId="42" fillId="14" borderId="0" xfId="0" applyFont="1" applyFill="1" applyBorder="1" applyAlignment="1"/>
    <xf numFmtId="0" fontId="42" fillId="14" borderId="0" xfId="0" applyFont="1" applyFill="1" applyBorder="1" applyAlignment="1">
      <alignment horizontal="center"/>
    </xf>
    <xf numFmtId="0" fontId="88" fillId="14" borderId="0" xfId="0" applyFont="1" applyFill="1"/>
    <xf numFmtId="0" fontId="45" fillId="4" borderId="13" xfId="0" applyFont="1" applyFill="1" applyBorder="1" applyAlignment="1" applyProtection="1">
      <alignment horizontal="center" vertical="center"/>
      <protection hidden="1"/>
    </xf>
    <xf numFmtId="0" fontId="45" fillId="4" borderId="22" xfId="0" applyFont="1" applyFill="1" applyBorder="1" applyAlignment="1" applyProtection="1">
      <alignment horizontal="center" vertical="center"/>
      <protection hidden="1"/>
    </xf>
    <xf numFmtId="0" fontId="56" fillId="7" borderId="9" xfId="0" applyFont="1" applyFill="1" applyBorder="1" applyAlignment="1" applyProtection="1">
      <alignment horizontal="center" vertical="center"/>
      <protection hidden="1"/>
    </xf>
    <xf numFmtId="0" fontId="56" fillId="7" borderId="12" xfId="0" applyFont="1" applyFill="1" applyBorder="1" applyAlignment="1" applyProtection="1">
      <alignment horizontal="center" vertical="center"/>
      <protection hidden="1"/>
    </xf>
    <xf numFmtId="0" fontId="48" fillId="13" borderId="6" xfId="0" applyFont="1" applyFill="1" applyBorder="1" applyAlignment="1" applyProtection="1">
      <alignment horizontal="left" vertical="center"/>
      <protection locked="0" hidden="1"/>
    </xf>
    <xf numFmtId="0" fontId="48" fillId="13" borderId="5" xfId="0" applyFont="1" applyFill="1" applyBorder="1" applyAlignment="1" applyProtection="1">
      <alignment horizontal="left" vertical="center"/>
      <protection locked="0" hidden="1"/>
    </xf>
    <xf numFmtId="0" fontId="48" fillId="13" borderId="4" xfId="0" applyFont="1" applyFill="1" applyBorder="1" applyAlignment="1" applyProtection="1">
      <alignment horizontal="left" vertical="center"/>
      <protection locked="0" hidden="1"/>
    </xf>
    <xf numFmtId="0" fontId="49" fillId="0" borderId="1" xfId="0" applyFont="1" applyBorder="1" applyAlignment="1">
      <alignment horizontal="left"/>
    </xf>
    <xf numFmtId="0" fontId="49" fillId="0" borderId="2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5" fillId="0" borderId="13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7" fillId="0" borderId="0" xfId="8" applyFont="1" applyAlignment="1">
      <alignment horizontal="center"/>
    </xf>
    <xf numFmtId="0" fontId="44" fillId="0" borderId="28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44" fillId="0" borderId="6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7" fillId="0" borderId="34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47" fillId="0" borderId="35" xfId="0" applyFont="1" applyBorder="1" applyAlignment="1">
      <alignment horizontal="left" vertical="center"/>
    </xf>
    <xf numFmtId="0" fontId="49" fillId="0" borderId="34" xfId="0" applyFont="1" applyBorder="1" applyAlignment="1">
      <alignment horizontal="left" vertical="center"/>
    </xf>
    <xf numFmtId="0" fontId="49" fillId="0" borderId="5" xfId="0" applyFont="1" applyBorder="1" applyAlignment="1">
      <alignment horizontal="left" vertical="center"/>
    </xf>
    <xf numFmtId="0" fontId="49" fillId="0" borderId="35" xfId="0" applyFont="1" applyBorder="1" applyAlignment="1">
      <alignment horizontal="left" vertical="center"/>
    </xf>
    <xf numFmtId="0" fontId="47" fillId="0" borderId="6" xfId="0" applyFont="1" applyBorder="1" applyAlignment="1">
      <alignment horizontal="left" vertical="center"/>
    </xf>
    <xf numFmtId="0" fontId="47" fillId="0" borderId="4" xfId="0" applyFont="1" applyBorder="1" applyAlignment="1">
      <alignment horizontal="left" vertical="center"/>
    </xf>
    <xf numFmtId="0" fontId="44" fillId="5" borderId="6" xfId="0" applyFont="1" applyFill="1" applyBorder="1" applyAlignment="1">
      <alignment horizontal="center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/>
    </xf>
    <xf numFmtId="0" fontId="44" fillId="0" borderId="34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44" fillId="0" borderId="35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0" fontId="47" fillId="0" borderId="3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  <protection locked="0"/>
    </xf>
    <xf numFmtId="0" fontId="8" fillId="0" borderId="32" xfId="0" applyNumberFormat="1" applyFont="1" applyFill="1" applyBorder="1" applyAlignment="1" applyProtection="1">
      <alignment horizontal="left" vertical="center"/>
      <protection locked="0"/>
    </xf>
    <xf numFmtId="0" fontId="8" fillId="0" borderId="33" xfId="0" applyNumberFormat="1" applyFont="1" applyFill="1" applyBorder="1" applyAlignment="1" applyProtection="1">
      <alignment horizontal="left" vertical="center"/>
      <protection locked="0"/>
    </xf>
    <xf numFmtId="0" fontId="9" fillId="0" borderId="28" xfId="0" applyNumberFormat="1" applyFont="1" applyFill="1" applyBorder="1" applyAlignment="1" applyProtection="1">
      <alignment horizontal="left" vertical="center"/>
      <protection locked="0"/>
    </xf>
    <xf numFmtId="0" fontId="9" fillId="0" borderId="29" xfId="0" applyNumberFormat="1" applyFont="1" applyFill="1" applyBorder="1" applyAlignment="1" applyProtection="1">
      <alignment horizontal="left" vertical="center"/>
      <protection locked="0"/>
    </xf>
    <xf numFmtId="0" fontId="9" fillId="0" borderId="30" xfId="0" applyNumberFormat="1" applyFont="1" applyFill="1" applyBorder="1" applyAlignment="1" applyProtection="1">
      <alignment horizontal="left" vertical="center"/>
      <protection locked="0"/>
    </xf>
    <xf numFmtId="0" fontId="44" fillId="0" borderId="36" xfId="0" applyFont="1" applyBorder="1" applyAlignment="1">
      <alignment horizontal="left" vertical="center"/>
    </xf>
    <xf numFmtId="0" fontId="44" fillId="0" borderId="37" xfId="0" applyFont="1" applyBorder="1" applyAlignment="1">
      <alignment horizontal="left" vertical="center"/>
    </xf>
    <xf numFmtId="0" fontId="44" fillId="0" borderId="38" xfId="0" applyFont="1" applyBorder="1" applyAlignment="1">
      <alignment horizontal="left" vertical="center"/>
    </xf>
    <xf numFmtId="0" fontId="49" fillId="0" borderId="6" xfId="0" applyFont="1" applyBorder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54" fillId="0" borderId="5" xfId="0" applyFont="1" applyBorder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49" fillId="5" borderId="6" xfId="0" applyFont="1" applyFill="1" applyBorder="1" applyAlignment="1">
      <alignment horizontal="left" vertical="center"/>
    </xf>
    <xf numFmtId="0" fontId="49" fillId="5" borderId="5" xfId="0" applyFont="1" applyFill="1" applyBorder="1" applyAlignment="1">
      <alignment horizontal="left" vertical="center"/>
    </xf>
    <xf numFmtId="0" fontId="49" fillId="5" borderId="35" xfId="0" applyFont="1" applyFill="1" applyBorder="1" applyAlignment="1">
      <alignment horizontal="left" vertical="center"/>
    </xf>
    <xf numFmtId="0" fontId="47" fillId="5" borderId="6" xfId="0" applyFont="1" applyFill="1" applyBorder="1" applyAlignment="1">
      <alignment horizontal="left" vertical="center"/>
    </xf>
    <xf numFmtId="0" fontId="47" fillId="5" borderId="5" xfId="0" applyFont="1" applyFill="1" applyBorder="1" applyAlignment="1">
      <alignment horizontal="left" vertical="center"/>
    </xf>
    <xf numFmtId="0" fontId="47" fillId="5" borderId="35" xfId="0" applyFont="1" applyFill="1" applyBorder="1" applyAlignment="1">
      <alignment horizontal="left" vertical="center"/>
    </xf>
    <xf numFmtId="0" fontId="47" fillId="5" borderId="4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NumberFormat="1" applyFont="1" applyFill="1" applyBorder="1" applyAlignment="1" applyProtection="1">
      <alignment horizontal="left" vertical="center"/>
      <protection locked="0"/>
    </xf>
    <xf numFmtId="0" fontId="9" fillId="0" borderId="5" xfId="0" applyNumberFormat="1" applyFont="1" applyFill="1" applyBorder="1" applyAlignment="1" applyProtection="1">
      <alignment horizontal="left" vertical="center"/>
      <protection locked="0"/>
    </xf>
    <xf numFmtId="0" fontId="9" fillId="0" borderId="35" xfId="0" applyNumberFormat="1" applyFont="1" applyFill="1" applyBorder="1" applyAlignment="1" applyProtection="1">
      <alignment horizontal="left" vertical="center"/>
      <protection locked="0"/>
    </xf>
    <xf numFmtId="0" fontId="58" fillId="8" borderId="6" xfId="0" applyFont="1" applyFill="1" applyBorder="1" applyAlignment="1">
      <alignment horizontal="left" vertical="center"/>
    </xf>
    <xf numFmtId="0" fontId="58" fillId="8" borderId="5" xfId="0" applyFont="1" applyFill="1" applyBorder="1" applyAlignment="1">
      <alignment horizontal="left" vertical="center"/>
    </xf>
    <xf numFmtId="0" fontId="58" fillId="8" borderId="35" xfId="0" applyFont="1" applyFill="1" applyBorder="1" applyAlignment="1">
      <alignment horizontal="left" vertical="center"/>
    </xf>
  </cellXfs>
  <cellStyles count="11">
    <cellStyle name="]_x000d__x000a_Zoomed=1_x000d__x000a_Row=0_x000d__x000a_Column=0_x000d__x000a_Height=0_x000d__x000a_Width=0_x000d__x000a_FontName=FoxFont_x000d__x000a_FontStyle=0_x000d__x000a_FontSize=9_x000d__x000a_PrtFontName=FoxPrin" xfId="1"/>
    <cellStyle name="Euro" xfId="2"/>
    <cellStyle name="Normal 3" xfId="3"/>
    <cellStyle name="Normal_COLIS GAZ FIOUL-BAL-MUR SAP 04" xfId="4"/>
    <cellStyle name="Normal_RUSSIA MARCH 2011" xfId="5"/>
    <cellStyle name="Обычный" xfId="0" builtinId="0"/>
    <cellStyle name="Обычный 2" xfId="6"/>
    <cellStyle name="Обычный 3" xfId="7"/>
    <cellStyle name="Обычный 4" xfId="8"/>
    <cellStyle name="Обычный 4 2" xfId="9"/>
    <cellStyle name="Обычный_Лист1" xfId="10"/>
  </cellStyles>
  <dxfs count="2"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0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$I$14" fmlaRange="'Расчеты и текст'!$H$24:$H$26" sel="3" val="0"/>
</file>

<file path=xl/ctrlProps/ctrlProp2.xml><?xml version="1.0" encoding="utf-8"?>
<formControlPr xmlns="http://schemas.microsoft.com/office/spreadsheetml/2009/9/main" objectType="Drop" dropLines="4" dropStyle="combo" dx="16" fmlaLink="I26" fmlaRange="'Расчеты и текст'!$B$23:$B$26" sel="4" val="0"/>
</file>

<file path=xl/ctrlProps/ctrlProp3.xml><?xml version="1.0" encoding="utf-8"?>
<formControlPr xmlns="http://schemas.microsoft.com/office/spreadsheetml/2009/9/main" objectType="Drop" dropLines="3" dropStyle="combo" dx="16" fmlaLink="$I$22" fmlaRange="'Расчеты и текст'!$B$29:$B$31" sel="3" val="0"/>
</file>

<file path=xl/ctrlProps/ctrlProp4.xml><?xml version="1.0" encoding="utf-8"?>
<formControlPr xmlns="http://schemas.microsoft.com/office/spreadsheetml/2009/9/main" objectType="Drop" dropLines="7" dropStyle="combo" dx="16" fmlaLink="$I$28" fmlaRange="'Расчеты и текст'!$B$44:$B$50" sel="7" val="0"/>
</file>

<file path=xl/ctrlProps/ctrlProp5.xml><?xml version="1.0" encoding="utf-8"?>
<formControlPr xmlns="http://schemas.microsoft.com/office/spreadsheetml/2009/9/main" objectType="Drop" dropLines="3" dropStyle="combo" dx="16" fmlaLink="$I$24" fmlaRange="'Расчеты и текст'!$B$34:$B$36" sel="3" val="0"/>
</file>

<file path=xl/ctrlProps/ctrlProp6.xml><?xml version="1.0" encoding="utf-8"?>
<formControlPr xmlns="http://schemas.microsoft.com/office/spreadsheetml/2009/9/main" objectType="Drop" dropLines="3" dropStyle="combo" dx="16" fmlaLink="$I$30" fmlaRange="'Расчеты и текст'!$B$39:$B$41" sel="3" val="0"/>
</file>

<file path=xl/ctrlProps/ctrlProp7.xml><?xml version="1.0" encoding="utf-8"?>
<formControlPr xmlns="http://schemas.microsoft.com/office/spreadsheetml/2009/9/main" objectType="Drop" dropLines="10" dropStyle="combo" dx="16" fmlaLink="$I$18" fmlaRange="'Расчеты и текст'!$B$10:$B$19" sel="9" val="0"/>
</file>

<file path=xl/ctrlProps/ctrlProp8.xml><?xml version="1.0" encoding="utf-8"?>
<formControlPr xmlns="http://schemas.microsoft.com/office/spreadsheetml/2009/9/main" objectType="Drop" dropLines="2" dropStyle="combo" dx="16" fmlaLink="$I$20" fmlaRange="'Расчеты и текст'!$B$81:$B$82" sel="2" val="0"/>
</file>

<file path=xl/ctrlProps/ctrlProp9.xml><?xml version="1.0" encoding="utf-8"?>
<formControlPr xmlns="http://schemas.microsoft.com/office/spreadsheetml/2009/9/main" objectType="CheckBox" fmlaLink="'Расчеты и текст'!$P$164" lockText="1"/>
</file>

<file path=xl/ctrlProps/ctrlProp10.xml><?xml version="1.0" encoding="utf-8"?>
<formControlPr xmlns="http://schemas.microsoft.com/office/spreadsheetml/2009/9/main" objectType="CheckBox" fmlaLink="'Расчеты и текст'!$P$165" lockText="1"/>
</file>

<file path=xl/ctrlProps/ctrlProp11.xml><?xml version="1.0" encoding="utf-8"?>
<formControlPr xmlns="http://schemas.microsoft.com/office/spreadsheetml/2009/9/main" objectType="CheckBox" fmlaLink="'Расчеты и текст'!$P$166" lockText="1"/>
</file>

<file path=xl/ctrlProps/ctrlProp12.xml><?xml version="1.0" encoding="utf-8"?>
<formControlPr xmlns="http://schemas.microsoft.com/office/spreadsheetml/2009/9/main" objectType="CheckBox" fmlaLink="'Расчеты и текст'!$P$168" lockText="1"/>
</file>

<file path=xl/ctrlProps/ctrlProp13.xml><?xml version="1.0" encoding="utf-8"?>
<formControlPr xmlns="http://schemas.microsoft.com/office/spreadsheetml/2009/9/main" objectType="CheckBox" fmlaLink="'Расчеты и текст'!$P$167" lockText="1"/>
</file>

<file path=xl/ctrlProps/ctrlProp14.xml><?xml version="1.0" encoding="utf-8"?>
<formControlPr xmlns="http://schemas.microsoft.com/office/spreadsheetml/2009/9/main" objectType="CheckBox" fmlaLink="'Расчеты и текст'!$P$148" lockText="1"/>
</file>

<file path=xl/ctrlProps/ctrlProp15.xml><?xml version="1.0" encoding="utf-8"?>
<formControlPr xmlns="http://schemas.microsoft.com/office/spreadsheetml/2009/9/main" objectType="CheckBox" fmlaLink="'Расчеты и текст'!$P$149" lockText="1"/>
</file>

<file path=xl/ctrlProps/ctrlProp16.xml><?xml version="1.0" encoding="utf-8"?>
<formControlPr xmlns="http://schemas.microsoft.com/office/spreadsheetml/2009/9/main" objectType="CheckBox" fmlaLink="'Расчеты и текст'!$P$150" lockText="1"/>
</file>

<file path=xl/ctrlProps/ctrlProp17.xml><?xml version="1.0" encoding="utf-8"?>
<formControlPr xmlns="http://schemas.microsoft.com/office/spreadsheetml/2009/9/main" objectType="CheckBox" fmlaLink="'Расчеты и текст'!$P$152" lockText="1"/>
</file>

<file path=xl/ctrlProps/ctrlProp18.xml><?xml version="1.0" encoding="utf-8"?>
<formControlPr xmlns="http://schemas.microsoft.com/office/spreadsheetml/2009/9/main" objectType="CheckBox" fmlaLink="'Расчеты и текст'!$P$151" lockText="1"/>
</file>

<file path=xl/ctrlProps/ctrlProp19.xml><?xml version="1.0" encoding="utf-8"?>
<formControlPr xmlns="http://schemas.microsoft.com/office/spreadsheetml/2009/9/main" objectType="CheckBox" fmlaLink="'Расчеты и текст'!$P$143" lockText="1"/>
</file>

<file path=xl/ctrlProps/ctrlProp20.xml><?xml version="1.0" encoding="utf-8"?>
<formControlPr xmlns="http://schemas.microsoft.com/office/spreadsheetml/2009/9/main" objectType="CheckBox" fmlaLink="'Расчеты и текст'!$P$144" lockText="1"/>
</file>

<file path=xl/ctrlProps/ctrlProp21.xml><?xml version="1.0" encoding="utf-8"?>
<formControlPr xmlns="http://schemas.microsoft.com/office/spreadsheetml/2009/9/main" objectType="CheckBox" fmlaLink="'Расчеты и текст'!$P$145" lockText="1"/>
</file>

<file path=xl/ctrlProps/ctrlProp22.xml><?xml version="1.0" encoding="utf-8"?>
<formControlPr xmlns="http://schemas.microsoft.com/office/spreadsheetml/2009/9/main" objectType="CheckBox" fmlaLink="'Расчеты и текст'!$P$147" lockText="1"/>
</file>

<file path=xl/ctrlProps/ctrlProp23.xml><?xml version="1.0" encoding="utf-8"?>
<formControlPr xmlns="http://schemas.microsoft.com/office/spreadsheetml/2009/9/main" objectType="CheckBox" fmlaLink="'Расчеты и текст'!$P$146" lockText="1"/>
</file>

<file path=xl/ctrlProps/ctrlProp24.xml><?xml version="1.0" encoding="utf-8"?>
<formControlPr xmlns="http://schemas.microsoft.com/office/spreadsheetml/2009/9/main" objectType="CheckBox" fmlaLink="'Расчеты и текст'!$P$153" lockText="1"/>
</file>

<file path=xl/ctrlProps/ctrlProp25.xml><?xml version="1.0" encoding="utf-8"?>
<formControlPr xmlns="http://schemas.microsoft.com/office/spreadsheetml/2009/9/main" objectType="CheckBox" fmlaLink="'Расчеты и текст'!$P$119" lockText="1"/>
</file>

<file path=xl/ctrlProps/ctrlProp26.xml><?xml version="1.0" encoding="utf-8"?>
<formControlPr xmlns="http://schemas.microsoft.com/office/spreadsheetml/2009/9/main" objectType="CheckBox" fmlaLink="'Расчеты и текст'!$P$120" lockText="1"/>
</file>

<file path=xl/ctrlProps/ctrlProp27.xml><?xml version="1.0" encoding="utf-8"?>
<formControlPr xmlns="http://schemas.microsoft.com/office/spreadsheetml/2009/9/main" objectType="CheckBox" fmlaLink="'Расчеты и текст'!$P$121" lockText="1"/>
</file>

<file path=xl/ctrlProps/ctrlProp28.xml><?xml version="1.0" encoding="utf-8"?>
<formControlPr xmlns="http://schemas.microsoft.com/office/spreadsheetml/2009/9/main" objectType="CheckBox" fmlaLink="'Расчеты и текст'!$P$116" lockText="1"/>
</file>

<file path=xl/ctrlProps/ctrlProp29.xml><?xml version="1.0" encoding="utf-8"?>
<formControlPr xmlns="http://schemas.microsoft.com/office/spreadsheetml/2009/9/main" objectType="CheckBox" fmlaLink="'Расчеты и текст'!$P$118" lockText="1"/>
</file>

<file path=xl/ctrlProps/ctrlProp30.xml><?xml version="1.0" encoding="utf-8"?>
<formControlPr xmlns="http://schemas.microsoft.com/office/spreadsheetml/2009/9/main" objectType="CheckBox" fmlaLink="'Расчеты и текст'!$P$117" lockText="1"/>
</file>

<file path=xl/ctrlProps/ctrlProp31.xml><?xml version="1.0" encoding="utf-8"?>
<formControlPr xmlns="http://schemas.microsoft.com/office/spreadsheetml/2009/9/main" objectType="CheckBox" fmlaLink="'Расчеты и текст'!$P$107" lockText="1"/>
</file>

<file path=xl/ctrlProps/ctrlProp32.xml><?xml version="1.0" encoding="utf-8"?>
<formControlPr xmlns="http://schemas.microsoft.com/office/spreadsheetml/2009/9/main" objectType="CheckBox" fmlaLink="'Расчеты и текст'!$P$108" lockText="1"/>
</file>

<file path=xl/ctrlProps/ctrlProp33.xml><?xml version="1.0" encoding="utf-8"?>
<formControlPr xmlns="http://schemas.microsoft.com/office/spreadsheetml/2009/9/main" objectType="CheckBox" fmlaLink="'Расчеты и текст'!$P$183" lockText="1"/>
</file>

<file path=xl/ctrlProps/ctrlProp34.xml><?xml version="1.0" encoding="utf-8"?>
<formControlPr xmlns="http://schemas.microsoft.com/office/spreadsheetml/2009/9/main" objectType="CheckBox" fmlaLink="'Расчеты и текст'!$P$182" lockText="1"/>
</file>

<file path=xl/ctrlProps/ctrlProp35.xml><?xml version="1.0" encoding="utf-8"?>
<formControlPr xmlns="http://schemas.microsoft.com/office/spreadsheetml/2009/9/main" objectType="CheckBox" fmlaLink="'Расчеты и текст'!$P$192" lockText="1"/>
</file>

<file path=xl/ctrlProps/ctrlProp36.xml><?xml version="1.0" encoding="utf-8"?>
<formControlPr xmlns="http://schemas.microsoft.com/office/spreadsheetml/2009/9/main" objectType="Drop" dropLines="4" dropStyle="combo" dx="16" fmlaLink="'Расчеты и текст'!$D$26" fmlaRange="'Расчеты и текст'!$F$22:$F$25" sel="1" val="0"/>
</file>

<file path=xl/ctrlProps/ctrlProp37.xml><?xml version="1.0" encoding="utf-8"?>
<formControlPr xmlns="http://schemas.microsoft.com/office/spreadsheetml/2009/9/main" objectType="Drop" dropLines="4" dropStyle="combo" dx="16" fmlaLink="'Расчеты и текст'!$D$25" fmlaRange="'Расчеты и текст'!$F$22:$F$25" sel="1" val="0"/>
</file>

<file path=xl/ctrlProps/ctrlProp38.xml><?xml version="1.0" encoding="utf-8"?>
<formControlPr xmlns="http://schemas.microsoft.com/office/spreadsheetml/2009/9/main" objectType="Drop" dropLines="4" dropStyle="combo" dx="16" fmlaLink="'Расчеты и текст'!$D$24" fmlaRange="'Расчеты и текст'!$F$22:$F$25" sel="1" val="0"/>
</file>

<file path=xl/ctrlProps/ctrlProp39.xml><?xml version="1.0" encoding="utf-8"?>
<formControlPr xmlns="http://schemas.microsoft.com/office/spreadsheetml/2009/9/main" objectType="Drop" dropLines="4" dropStyle="combo" dx="16" fmlaLink="'Расчеты и текст'!$D$23" fmlaRange="'Расчеты и текст'!$F$22:$F$25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66675</xdr:rowOff>
    </xdr:from>
    <xdr:to>
      <xdr:col>3</xdr:col>
      <xdr:colOff>3505200</xdr:colOff>
      <xdr:row>0</xdr:row>
      <xdr:rowOff>66675</xdr:rowOff>
    </xdr:to>
    <xdr:pic>
      <xdr:nvPicPr>
        <xdr:cNvPr id="15916" name="Picture 2" descr="LogoD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66675"/>
          <a:ext cx="37528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0</xdr:row>
      <xdr:rowOff>47625</xdr:rowOff>
    </xdr:from>
    <xdr:to>
      <xdr:col>3</xdr:col>
      <xdr:colOff>3543300</xdr:colOff>
      <xdr:row>0</xdr:row>
      <xdr:rowOff>47625</xdr:rowOff>
    </xdr:to>
    <xdr:pic>
      <xdr:nvPicPr>
        <xdr:cNvPr id="15917" name="Picture 2" descr="LogoD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47625"/>
          <a:ext cx="3762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28575</xdr:colOff>
      <xdr:row>0</xdr:row>
      <xdr:rowOff>28575</xdr:rowOff>
    </xdr:from>
    <xdr:to>
      <xdr:col>3</xdr:col>
      <xdr:colOff>3409950</xdr:colOff>
      <xdr:row>0</xdr:row>
      <xdr:rowOff>28575</xdr:rowOff>
    </xdr:to>
    <xdr:pic>
      <xdr:nvPicPr>
        <xdr:cNvPr id="15918" name="Picture 42" descr="LogoD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28575"/>
          <a:ext cx="3657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819150</xdr:colOff>
      <xdr:row>15</xdr:row>
      <xdr:rowOff>161925</xdr:rowOff>
    </xdr:from>
    <xdr:to>
      <xdr:col>7</xdr:col>
      <xdr:colOff>342900</xdr:colOff>
      <xdr:row>15</xdr:row>
      <xdr:rowOff>161925</xdr:rowOff>
    </xdr:to>
    <xdr:pic>
      <xdr:nvPicPr>
        <xdr:cNvPr id="15919" name="Picture 43" descr="logo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772400" y="2362200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2933700</xdr:colOff>
      <xdr:row>16</xdr:row>
      <xdr:rowOff>0</xdr:rowOff>
    </xdr:from>
    <xdr:to>
      <xdr:col>3</xdr:col>
      <xdr:colOff>4362450</xdr:colOff>
      <xdr:row>29</xdr:row>
      <xdr:rowOff>95250</xdr:rowOff>
    </xdr:to>
    <xdr:pic>
      <xdr:nvPicPr>
        <xdr:cNvPr id="15920" name="Picture 45" descr="log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38525" y="2390775"/>
          <a:ext cx="1428750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66675</xdr:colOff>
      <xdr:row>0</xdr:row>
      <xdr:rowOff>95250</xdr:rowOff>
    </xdr:from>
    <xdr:to>
      <xdr:col>3</xdr:col>
      <xdr:colOff>2886075</xdr:colOff>
      <xdr:row>3</xdr:row>
      <xdr:rowOff>161925</xdr:rowOff>
    </xdr:to>
    <xdr:pic>
      <xdr:nvPicPr>
        <xdr:cNvPr id="15921" name="Picture 29" descr="LogoD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95250"/>
          <a:ext cx="3171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12</xdr:row>
          <xdr:rowOff>47625</xdr:rowOff>
        </xdr:from>
        <xdr:to>
          <xdr:col>3</xdr:col>
          <xdr:colOff>5962650</xdr:colOff>
          <xdr:row>14</xdr:row>
          <xdr:rowOff>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25</xdr:row>
          <xdr:rowOff>0</xdr:rowOff>
        </xdr:from>
        <xdr:to>
          <xdr:col>4</xdr:col>
          <xdr:colOff>342900</xdr:colOff>
          <xdr:row>26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21</xdr:row>
          <xdr:rowOff>0</xdr:rowOff>
        </xdr:from>
        <xdr:to>
          <xdr:col>3</xdr:col>
          <xdr:colOff>6019800</xdr:colOff>
          <xdr:row>22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27</xdr:row>
          <xdr:rowOff>9525</xdr:rowOff>
        </xdr:from>
        <xdr:to>
          <xdr:col>5</xdr:col>
          <xdr:colOff>9525</xdr:colOff>
          <xdr:row>28</xdr:row>
          <xdr:rowOff>28575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23</xdr:row>
          <xdr:rowOff>0</xdr:rowOff>
        </xdr:from>
        <xdr:to>
          <xdr:col>3</xdr:col>
          <xdr:colOff>5543550</xdr:colOff>
          <xdr:row>24</xdr:row>
          <xdr:rowOff>0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29</xdr:row>
          <xdr:rowOff>0</xdr:rowOff>
        </xdr:from>
        <xdr:to>
          <xdr:col>3</xdr:col>
          <xdr:colOff>5553075</xdr:colOff>
          <xdr:row>30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16</xdr:row>
          <xdr:rowOff>38100</xdr:rowOff>
        </xdr:from>
        <xdr:to>
          <xdr:col>7</xdr:col>
          <xdr:colOff>209550</xdr:colOff>
          <xdr:row>18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4857750</xdr:colOff>
          <xdr:row>19</xdr:row>
          <xdr:rowOff>9525</xdr:rowOff>
        </xdr:from>
        <xdr:to>
          <xdr:col>3</xdr:col>
          <xdr:colOff>6010275</xdr:colOff>
          <xdr:row>20</xdr:row>
          <xdr:rowOff>9525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70</xdr:row>
          <xdr:rowOff>161925</xdr:rowOff>
        </xdr:from>
        <xdr:to>
          <xdr:col>2</xdr:col>
          <xdr:colOff>323850</xdr:colOff>
          <xdr:row>71</xdr:row>
          <xdr:rowOff>209550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71</xdr:row>
          <xdr:rowOff>190500</xdr:rowOff>
        </xdr:from>
        <xdr:to>
          <xdr:col>2</xdr:col>
          <xdr:colOff>323850</xdr:colOff>
          <xdr:row>72</xdr:row>
          <xdr:rowOff>209550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72</xdr:row>
          <xdr:rowOff>200025</xdr:rowOff>
        </xdr:from>
        <xdr:to>
          <xdr:col>2</xdr:col>
          <xdr:colOff>323850</xdr:colOff>
          <xdr:row>74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74</xdr:row>
          <xdr:rowOff>209550</xdr:rowOff>
        </xdr:from>
        <xdr:to>
          <xdr:col>2</xdr:col>
          <xdr:colOff>323850</xdr:colOff>
          <xdr:row>76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73</xdr:row>
          <xdr:rowOff>209550</xdr:rowOff>
        </xdr:from>
        <xdr:to>
          <xdr:col>2</xdr:col>
          <xdr:colOff>323850</xdr:colOff>
          <xdr:row>75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62</xdr:row>
          <xdr:rowOff>209550</xdr:rowOff>
        </xdr:from>
        <xdr:to>
          <xdr:col>2</xdr:col>
          <xdr:colOff>323850</xdr:colOff>
          <xdr:row>64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63</xdr:row>
          <xdr:rowOff>209550</xdr:rowOff>
        </xdr:from>
        <xdr:to>
          <xdr:col>2</xdr:col>
          <xdr:colOff>323850</xdr:colOff>
          <xdr:row>65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64</xdr:row>
          <xdr:rowOff>209550</xdr:rowOff>
        </xdr:from>
        <xdr:to>
          <xdr:col>2</xdr:col>
          <xdr:colOff>323850</xdr:colOff>
          <xdr:row>66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67</xdr:row>
          <xdr:rowOff>9525</xdr:rowOff>
        </xdr:from>
        <xdr:to>
          <xdr:col>2</xdr:col>
          <xdr:colOff>323850</xdr:colOff>
          <xdr:row>68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66</xdr:row>
          <xdr:rowOff>9525</xdr:rowOff>
        </xdr:from>
        <xdr:to>
          <xdr:col>2</xdr:col>
          <xdr:colOff>323850</xdr:colOff>
          <xdr:row>67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57</xdr:row>
          <xdr:rowOff>171450</xdr:rowOff>
        </xdr:from>
        <xdr:to>
          <xdr:col>2</xdr:col>
          <xdr:colOff>323850</xdr:colOff>
          <xdr:row>59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58</xdr:row>
          <xdr:rowOff>200025</xdr:rowOff>
        </xdr:from>
        <xdr:to>
          <xdr:col>2</xdr:col>
          <xdr:colOff>323850</xdr:colOff>
          <xdr:row>60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59</xdr:row>
          <xdr:rowOff>200025</xdr:rowOff>
        </xdr:from>
        <xdr:to>
          <xdr:col>2</xdr:col>
          <xdr:colOff>323850</xdr:colOff>
          <xdr:row>61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62</xdr:row>
          <xdr:rowOff>0</xdr:rowOff>
        </xdr:from>
        <xdr:to>
          <xdr:col>2</xdr:col>
          <xdr:colOff>323850</xdr:colOff>
          <xdr:row>63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61</xdr:row>
          <xdr:rowOff>0</xdr:rowOff>
        </xdr:from>
        <xdr:to>
          <xdr:col>2</xdr:col>
          <xdr:colOff>323850</xdr:colOff>
          <xdr:row>62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68</xdr:row>
          <xdr:rowOff>0</xdr:rowOff>
        </xdr:from>
        <xdr:to>
          <xdr:col>2</xdr:col>
          <xdr:colOff>323850</xdr:colOff>
          <xdr:row>69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52</xdr:row>
          <xdr:rowOff>209550</xdr:rowOff>
        </xdr:from>
        <xdr:to>
          <xdr:col>2</xdr:col>
          <xdr:colOff>323850</xdr:colOff>
          <xdr:row>54</xdr:row>
          <xdr:rowOff>9525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53</xdr:row>
          <xdr:rowOff>209550</xdr:rowOff>
        </xdr:from>
        <xdr:to>
          <xdr:col>2</xdr:col>
          <xdr:colOff>323850</xdr:colOff>
          <xdr:row>55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54</xdr:row>
          <xdr:rowOff>209550</xdr:rowOff>
        </xdr:from>
        <xdr:to>
          <xdr:col>2</xdr:col>
          <xdr:colOff>323850</xdr:colOff>
          <xdr:row>56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49</xdr:row>
          <xdr:rowOff>190500</xdr:rowOff>
        </xdr:from>
        <xdr:to>
          <xdr:col>2</xdr:col>
          <xdr:colOff>323850</xdr:colOff>
          <xdr:row>51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51</xdr:row>
          <xdr:rowOff>209550</xdr:rowOff>
        </xdr:from>
        <xdr:to>
          <xdr:col>2</xdr:col>
          <xdr:colOff>323850</xdr:colOff>
          <xdr:row>53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50</xdr:row>
          <xdr:rowOff>209550</xdr:rowOff>
        </xdr:from>
        <xdr:to>
          <xdr:col>2</xdr:col>
          <xdr:colOff>323850</xdr:colOff>
          <xdr:row>52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44</xdr:row>
          <xdr:rowOff>180975</xdr:rowOff>
        </xdr:from>
        <xdr:to>
          <xdr:col>2</xdr:col>
          <xdr:colOff>266700</xdr:colOff>
          <xdr:row>46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45</xdr:row>
          <xdr:rowOff>180975</xdr:rowOff>
        </xdr:from>
        <xdr:to>
          <xdr:col>2</xdr:col>
          <xdr:colOff>266700</xdr:colOff>
          <xdr:row>47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78</xdr:row>
          <xdr:rowOff>161925</xdr:rowOff>
        </xdr:from>
        <xdr:to>
          <xdr:col>2</xdr:col>
          <xdr:colOff>323850</xdr:colOff>
          <xdr:row>80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77</xdr:row>
          <xdr:rowOff>152400</xdr:rowOff>
        </xdr:from>
        <xdr:to>
          <xdr:col>3</xdr:col>
          <xdr:colOff>0</xdr:colOff>
          <xdr:row>79</xdr:row>
          <xdr:rowOff>9525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57150</xdr:colOff>
          <xdr:row>81</xdr:row>
          <xdr:rowOff>161925</xdr:rowOff>
        </xdr:from>
        <xdr:to>
          <xdr:col>3</xdr:col>
          <xdr:colOff>9525</xdr:colOff>
          <xdr:row>83</xdr:row>
          <xdr:rowOff>28575</xdr:rowOff>
        </xdr:to>
        <xdr:sp macro="" textlink="">
          <xdr:nvSpPr>
            <xdr:cNvPr id="11113" name="Check Box 2921" hidden="1">
              <a:extLst>
                <a:ext uri="{63B3BB69-23CF-44E3-9099-C40C66FF867C}">
                  <a14:compatExt spid="_x0000_s1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</xdr:row>
          <xdr:rowOff>104775</xdr:rowOff>
        </xdr:from>
        <xdr:to>
          <xdr:col>3</xdr:col>
          <xdr:colOff>809625</xdr:colOff>
          <xdr:row>5</xdr:row>
          <xdr:rowOff>114300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</xdr:row>
          <xdr:rowOff>66675</xdr:rowOff>
        </xdr:from>
        <xdr:to>
          <xdr:col>3</xdr:col>
          <xdr:colOff>809625</xdr:colOff>
          <xdr:row>4</xdr:row>
          <xdr:rowOff>76200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</xdr:row>
          <xdr:rowOff>38100</xdr:rowOff>
        </xdr:from>
        <xdr:to>
          <xdr:col>3</xdr:col>
          <xdr:colOff>809625</xdr:colOff>
          <xdr:row>3</xdr:row>
          <xdr:rowOff>47625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1</xdr:row>
          <xdr:rowOff>9525</xdr:rowOff>
        </xdr:from>
        <xdr:to>
          <xdr:col>3</xdr:col>
          <xdr:colOff>809625</xdr:colOff>
          <xdr:row>2</xdr:row>
          <xdr:rowOff>19050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D\&#1055;&#1086;&#1083;&#1077;&#1079;&#1085;&#1103;&#1096;&#1082;&#1080;\&#1056;&#1072;&#1089;&#1095;&#1077;&#1090;%20&#1086;&#1076;&#1085;&#1086;&#1082;&#1086;&#1090;&#1083;&#1086;&#1074;&#1086;&#1081;%20&#1091;&#1089;&#1090;&#1072;&#1085;&#1086;&#1074;&#1082;&#1080;%20-%201%20&#1087;&#1088;&#1103;&#1084;&#1086;&#1081;%20&#1082;&#1086;&#1085;&#1090;&#1091;&#1088;\&#1056;&#1072;&#1089;&#1095;&#1077;&#1090;%20&#1086;&#1076;&#1085;&#1086;&#1082;&#1086;&#1090;&#1083;&#1086;&#1074;&#1086;&#1081;%20&#1091;&#1089;&#1090;&#1072;&#1085;&#1086;&#1074;&#1082;&#1080;_1%20&#1087;&#1088;&#1103;&#1084;&#1086;&#1081;%20&#1082;&#1086;&#1085;&#1090;&#1091;&#1088;%20v04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и результаты"/>
      <sheetName val="calculs2"/>
      <sheetName val="chaudDD"/>
      <sheetName val="Base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omments" Target="../comments1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5" Type="http://schemas.openxmlformats.org/officeDocument/2006/relationships/ctrlProp" Target="../ctrlProps/ctrlProp37.xml"/><Relationship Id="rId4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1"/>
  <dimension ref="A1:L6113"/>
  <sheetViews>
    <sheetView showRowColHeaders="0" tabSelected="1" zoomScaleNormal="100" workbookViewId="0">
      <selection activeCell="G73" sqref="G73"/>
    </sheetView>
  </sheetViews>
  <sheetFormatPr defaultColWidth="9.140625" defaultRowHeight="15" x14ac:dyDescent="0.25"/>
  <cols>
    <col min="1" max="1" width="2.28515625" style="183" customWidth="1"/>
    <col min="2" max="2" width="1.140625" style="183" customWidth="1"/>
    <col min="3" max="3" width="4.140625" customWidth="1"/>
    <col min="4" max="4" width="97.85546875" customWidth="1"/>
    <col min="5" max="5" width="11.140625" customWidth="1"/>
    <col min="6" max="6" width="10.42578125" customWidth="1"/>
    <col min="7" max="7" width="8.28515625" style="1" customWidth="1"/>
    <col min="8" max="8" width="9.140625" style="1" customWidth="1"/>
    <col min="9" max="9" width="11.7109375" style="1" customWidth="1"/>
    <col min="10" max="10" width="9.140625" style="1" bestFit="1" customWidth="1"/>
    <col min="11" max="11" width="10.28515625" style="1" bestFit="1" customWidth="1"/>
    <col min="12" max="12" width="9.140625" style="1"/>
    <col min="13" max="13" width="35" style="1" customWidth="1"/>
    <col min="14" max="63" width="9.140625" style="1"/>
    <col min="64" max="64" width="9.140625" style="1" customWidth="1"/>
    <col min="65" max="16384" width="9.140625" style="1"/>
  </cols>
  <sheetData>
    <row r="1" spans="1:12" ht="12" customHeight="1" x14ac:dyDescent="0.25">
      <c r="A1" s="711"/>
      <c r="B1" s="711"/>
      <c r="C1" s="712"/>
      <c r="D1" s="712"/>
      <c r="E1" s="712"/>
      <c r="F1" s="712"/>
      <c r="G1" s="712"/>
      <c r="H1" s="712"/>
    </row>
    <row r="2" spans="1:12" ht="18.75" customHeight="1" x14ac:dyDescent="0.3">
      <c r="A2" s="711"/>
      <c r="B2" s="711"/>
      <c r="C2" s="712"/>
      <c r="D2" s="713"/>
      <c r="E2" s="714"/>
      <c r="F2" s="714"/>
      <c r="G2" s="712"/>
      <c r="H2" s="714" t="s">
        <v>1529</v>
      </c>
      <c r="I2" s="795"/>
      <c r="J2" s="795"/>
      <c r="K2" s="795"/>
      <c r="L2" s="795"/>
    </row>
    <row r="3" spans="1:12" ht="15" customHeight="1" x14ac:dyDescent="0.3">
      <c r="A3" s="711"/>
      <c r="B3" s="711"/>
      <c r="C3" s="712"/>
      <c r="D3" s="715"/>
      <c r="E3" s="715"/>
      <c r="F3" s="715"/>
      <c r="G3" s="712"/>
      <c r="H3" s="716" t="s">
        <v>1400</v>
      </c>
      <c r="I3" s="703"/>
      <c r="J3" s="703"/>
      <c r="K3" s="703"/>
      <c r="L3" s="795"/>
    </row>
    <row r="4" spans="1:12" x14ac:dyDescent="0.25">
      <c r="A4" s="711"/>
      <c r="B4" s="711"/>
      <c r="C4" s="712"/>
      <c r="D4" s="712"/>
      <c r="E4" s="712"/>
      <c r="F4" s="712"/>
      <c r="G4" s="712"/>
      <c r="H4" s="717" t="s">
        <v>1523</v>
      </c>
      <c r="I4" s="703"/>
      <c r="J4" s="703"/>
      <c r="K4" s="703"/>
      <c r="L4" s="795"/>
    </row>
    <row r="5" spans="1:12" ht="6" customHeight="1" x14ac:dyDescent="0.25">
      <c r="A5" s="711"/>
      <c r="B5" s="711"/>
      <c r="C5" s="712"/>
      <c r="D5" s="712"/>
      <c r="E5" s="712"/>
      <c r="F5" s="712"/>
      <c r="G5" s="712"/>
      <c r="H5" s="712"/>
      <c r="I5" s="703"/>
      <c r="J5" s="703"/>
      <c r="K5" s="703"/>
      <c r="L5" s="795"/>
    </row>
    <row r="6" spans="1:12" ht="18" customHeight="1" x14ac:dyDescent="0.25">
      <c r="A6" s="711"/>
      <c r="B6" s="711"/>
      <c r="C6" s="718"/>
      <c r="D6" s="719" t="s">
        <v>306</v>
      </c>
      <c r="E6" s="718"/>
      <c r="F6" s="720"/>
      <c r="G6" s="721"/>
      <c r="H6" s="722">
        <f ca="1">TODAY()</f>
        <v>43270</v>
      </c>
      <c r="I6" s="703"/>
      <c r="J6" s="703"/>
      <c r="K6" s="703"/>
      <c r="L6" s="795"/>
    </row>
    <row r="7" spans="1:12" ht="6" customHeight="1" x14ac:dyDescent="0.25">
      <c r="A7" s="711"/>
      <c r="B7" s="711"/>
      <c r="C7" s="712"/>
      <c r="D7" s="712"/>
      <c r="E7" s="712"/>
      <c r="F7" s="712"/>
      <c r="G7" s="712"/>
      <c r="H7" s="712"/>
      <c r="I7" s="703"/>
      <c r="J7" s="703"/>
      <c r="K7" s="703"/>
      <c r="L7" s="795"/>
    </row>
    <row r="8" spans="1:12" ht="15.75" x14ac:dyDescent="0.25">
      <c r="A8" s="711"/>
      <c r="B8" s="711"/>
      <c r="C8" s="718"/>
      <c r="D8" s="723" t="s">
        <v>309</v>
      </c>
      <c r="E8" s="723"/>
      <c r="F8" s="723"/>
      <c r="G8" s="723"/>
      <c r="H8" s="724"/>
      <c r="I8" s="796"/>
      <c r="J8" s="703"/>
      <c r="K8" s="703"/>
      <c r="L8" s="795"/>
    </row>
    <row r="9" spans="1:12" x14ac:dyDescent="0.25">
      <c r="A9" s="711"/>
      <c r="B9" s="711"/>
      <c r="C9" s="718"/>
      <c r="D9" s="804"/>
      <c r="E9" s="805"/>
      <c r="F9" s="805"/>
      <c r="G9" s="805"/>
      <c r="H9" s="806"/>
      <c r="I9" s="797"/>
      <c r="J9" s="703"/>
      <c r="K9" s="703"/>
      <c r="L9" s="795"/>
    </row>
    <row r="10" spans="1:12" ht="6.75" customHeight="1" x14ac:dyDescent="0.25">
      <c r="A10" s="711"/>
      <c r="B10" s="711"/>
      <c r="C10" s="718"/>
      <c r="D10" s="725"/>
      <c r="E10" s="725"/>
      <c r="F10" s="725"/>
      <c r="G10" s="725"/>
      <c r="H10" s="726"/>
      <c r="I10" s="798"/>
      <c r="J10" s="703"/>
      <c r="K10" s="703"/>
      <c r="L10" s="795"/>
    </row>
    <row r="11" spans="1:12" ht="15.75" customHeight="1" x14ac:dyDescent="0.25">
      <c r="A11" s="711"/>
      <c r="B11" s="711"/>
      <c r="C11" s="718"/>
      <c r="D11" s="719" t="s">
        <v>307</v>
      </c>
      <c r="E11" s="727"/>
      <c r="F11" s="727"/>
      <c r="G11" s="727"/>
      <c r="H11" s="728"/>
      <c r="I11" s="799"/>
      <c r="J11" s="703"/>
      <c r="K11" s="703"/>
      <c r="L11" s="795"/>
    </row>
    <row r="12" spans="1:12" ht="5.0999999999999996" customHeight="1" x14ac:dyDescent="0.25">
      <c r="A12" s="711"/>
      <c r="B12" s="711"/>
      <c r="C12" s="712"/>
      <c r="D12" s="729"/>
      <c r="E12" s="729"/>
      <c r="F12" s="729"/>
      <c r="G12" s="730"/>
      <c r="H12" s="712"/>
      <c r="I12" s="799"/>
      <c r="J12" s="703"/>
      <c r="K12" s="703"/>
      <c r="L12" s="795"/>
    </row>
    <row r="13" spans="1:12" ht="5.0999999999999996" customHeight="1" x14ac:dyDescent="0.25">
      <c r="A13" s="711"/>
      <c r="B13" s="711"/>
      <c r="C13" s="718"/>
      <c r="D13" s="727"/>
      <c r="E13" s="727"/>
      <c r="F13" s="727"/>
      <c r="G13" s="731"/>
      <c r="H13" s="728"/>
      <c r="I13" s="799"/>
      <c r="J13" s="703"/>
      <c r="K13" s="703"/>
      <c r="L13" s="795"/>
    </row>
    <row r="14" spans="1:12" ht="15.75" customHeight="1" x14ac:dyDescent="0.25">
      <c r="A14" s="711"/>
      <c r="B14" s="711"/>
      <c r="C14" s="718"/>
      <c r="D14" s="732" t="str">
        <f>'Расчеты и текст'!H23</f>
        <v>Вид топлива:</v>
      </c>
      <c r="E14" s="718"/>
      <c r="F14" s="727"/>
      <c r="G14" s="727"/>
      <c r="H14" s="728"/>
      <c r="I14" s="701">
        <v>3</v>
      </c>
      <c r="J14" s="703"/>
      <c r="K14" s="703"/>
      <c r="L14" s="795"/>
    </row>
    <row r="15" spans="1:12" ht="5.0999999999999996" customHeight="1" x14ac:dyDescent="0.25">
      <c r="A15" s="711"/>
      <c r="B15" s="711"/>
      <c r="C15" s="718"/>
      <c r="D15" s="733"/>
      <c r="E15" s="718"/>
      <c r="F15" s="727"/>
      <c r="G15" s="727"/>
      <c r="H15" s="728"/>
      <c r="I15" s="702"/>
      <c r="J15" s="703"/>
      <c r="K15" s="703"/>
      <c r="L15" s="795"/>
    </row>
    <row r="16" spans="1:12" x14ac:dyDescent="0.25">
      <c r="A16" s="734"/>
      <c r="B16" s="734"/>
      <c r="C16" s="718"/>
      <c r="D16" s="735" t="str">
        <f>'Расчеты и текст'!B4</f>
        <v>Ориентировочная мощность установки (не более 117), кВт:</v>
      </c>
      <c r="E16" s="736"/>
      <c r="F16" s="727"/>
      <c r="G16" s="727"/>
      <c r="H16" s="728"/>
      <c r="I16" s="703"/>
      <c r="J16" s="703"/>
      <c r="K16" s="703"/>
      <c r="L16" s="795"/>
    </row>
    <row r="17" spans="1:12" ht="5.0999999999999996" customHeight="1" x14ac:dyDescent="0.25">
      <c r="A17" s="711"/>
      <c r="B17" s="711"/>
      <c r="C17" s="718"/>
      <c r="D17" s="733"/>
      <c r="E17" s="718"/>
      <c r="F17" s="727"/>
      <c r="G17" s="727"/>
      <c r="H17" s="728"/>
      <c r="I17" s="704"/>
      <c r="J17" s="703"/>
      <c r="K17" s="703"/>
      <c r="L17" s="795"/>
    </row>
    <row r="18" spans="1:12" x14ac:dyDescent="0.25">
      <c r="A18" s="711"/>
      <c r="B18" s="711"/>
      <c r="C18" s="718"/>
      <c r="D18" s="732" t="str">
        <f>'Расчеты и текст'!B9</f>
        <v>Тип котла:</v>
      </c>
      <c r="E18" s="718"/>
      <c r="F18" s="727"/>
      <c r="G18" s="727"/>
      <c r="H18" s="728"/>
      <c r="I18" s="701">
        <v>9</v>
      </c>
      <c r="J18" s="704"/>
      <c r="K18" s="703"/>
      <c r="L18" s="795"/>
    </row>
    <row r="19" spans="1:12" ht="5.0999999999999996" customHeight="1" x14ac:dyDescent="0.25">
      <c r="A19" s="711"/>
      <c r="B19" s="711"/>
      <c r="C19" s="718"/>
      <c r="D19" s="733"/>
      <c r="E19" s="718"/>
      <c r="F19" s="727"/>
      <c r="G19" s="727"/>
      <c r="H19" s="728"/>
      <c r="I19" s="702"/>
      <c r="J19" s="703"/>
      <c r="K19" s="703"/>
      <c r="L19" s="795"/>
    </row>
    <row r="20" spans="1:12" ht="15.75" customHeight="1" x14ac:dyDescent="0.25">
      <c r="A20" s="737" t="s">
        <v>344</v>
      </c>
      <c r="B20" s="737"/>
      <c r="C20" s="718"/>
      <c r="D20" s="732" t="str">
        <f>'Расчеты и текст'!B6</f>
        <v>Тип горелки (доступно для GT 226, 227, 228):</v>
      </c>
      <c r="E20" s="718"/>
      <c r="F20" s="727"/>
      <c r="G20" s="727"/>
      <c r="H20" s="728"/>
      <c r="I20" s="701">
        <v>2</v>
      </c>
      <c r="J20" s="703"/>
      <c r="K20" s="703"/>
      <c r="L20" s="795"/>
    </row>
    <row r="21" spans="1:12" ht="5.0999999999999996" customHeight="1" x14ac:dyDescent="0.25">
      <c r="A21" s="711"/>
      <c r="B21" s="711"/>
      <c r="C21" s="718"/>
      <c r="D21" s="733"/>
      <c r="E21" s="718"/>
      <c r="F21" s="727"/>
      <c r="G21" s="727"/>
      <c r="H21" s="728"/>
      <c r="I21" s="702"/>
      <c r="J21" s="703"/>
      <c r="K21" s="703"/>
      <c r="L21" s="795"/>
    </row>
    <row r="22" spans="1:12" ht="15.75" x14ac:dyDescent="0.25">
      <c r="A22" s="737" t="s">
        <v>344</v>
      </c>
      <c r="B22" s="737"/>
      <c r="C22" s="718"/>
      <c r="D22" s="732" t="str">
        <f>'Расчеты и текст'!B28</f>
        <v>Тип управления:</v>
      </c>
      <c r="E22" s="718"/>
      <c r="F22" s="727"/>
      <c r="G22" s="727"/>
      <c r="H22" s="728"/>
      <c r="I22" s="701">
        <v>3</v>
      </c>
      <c r="J22" s="703"/>
      <c r="K22" s="703"/>
      <c r="L22" s="795"/>
    </row>
    <row r="23" spans="1:12" ht="5.0999999999999996" customHeight="1" x14ac:dyDescent="0.25">
      <c r="A23" s="711"/>
      <c r="B23" s="711"/>
      <c r="C23" s="718"/>
      <c r="D23" s="733"/>
      <c r="E23" s="718"/>
      <c r="F23" s="727"/>
      <c r="G23" s="727"/>
      <c r="H23" s="728"/>
      <c r="I23" s="702"/>
      <c r="J23" s="703"/>
      <c r="K23" s="703"/>
      <c r="L23" s="795"/>
    </row>
    <row r="24" spans="1:12" ht="15.75" customHeight="1" x14ac:dyDescent="0.25">
      <c r="A24" s="737" t="s">
        <v>344</v>
      </c>
      <c r="B24" s="711"/>
      <c r="C24" s="718"/>
      <c r="D24" s="732" t="str">
        <f>'Расчеты и текст'!B33</f>
        <v>Наличие ГВС:</v>
      </c>
      <c r="E24" s="718"/>
      <c r="F24" s="727"/>
      <c r="G24" s="727"/>
      <c r="H24" s="728"/>
      <c r="I24" s="701">
        <v>3</v>
      </c>
      <c r="J24" s="703"/>
      <c r="K24" s="703"/>
      <c r="L24" s="795"/>
    </row>
    <row r="25" spans="1:12" ht="5.0999999999999996" customHeight="1" x14ac:dyDescent="0.25">
      <c r="A25" s="711"/>
      <c r="B25" s="711"/>
      <c r="C25" s="718"/>
      <c r="D25" s="733"/>
      <c r="E25" s="718"/>
      <c r="F25" s="727"/>
      <c r="G25" s="727"/>
      <c r="H25" s="728"/>
      <c r="I25" s="702"/>
      <c r="J25" s="703"/>
      <c r="K25" s="703"/>
      <c r="L25" s="795"/>
    </row>
    <row r="26" spans="1:12" x14ac:dyDescent="0.25">
      <c r="A26" s="711"/>
      <c r="B26" s="711"/>
      <c r="C26" s="718"/>
      <c r="D26" s="732" t="str">
        <f>'Расчеты и текст'!B22</f>
        <v>Тип бойлера:</v>
      </c>
      <c r="E26" s="718"/>
      <c r="F26" s="727"/>
      <c r="G26" s="727"/>
      <c r="H26" s="728"/>
      <c r="I26" s="701">
        <v>4</v>
      </c>
      <c r="J26" s="703"/>
      <c r="K26" s="703"/>
      <c r="L26" s="795"/>
    </row>
    <row r="27" spans="1:12" ht="5.0999999999999996" customHeight="1" x14ac:dyDescent="0.25">
      <c r="A27" s="711"/>
      <c r="B27" s="711"/>
      <c r="C27" s="718"/>
      <c r="D27" s="733"/>
      <c r="E27" s="718"/>
      <c r="F27" s="727"/>
      <c r="G27" s="727"/>
      <c r="H27" s="728"/>
      <c r="I27" s="702"/>
      <c r="J27" s="703"/>
      <c r="K27" s="703"/>
      <c r="L27" s="795"/>
    </row>
    <row r="28" spans="1:12" x14ac:dyDescent="0.25">
      <c r="A28" s="711"/>
      <c r="B28" s="711"/>
      <c r="C28" s="718"/>
      <c r="D28" s="732" t="str">
        <f>'Расчеты и текст'!B43</f>
        <v>Тип контуров отопления:</v>
      </c>
      <c r="E28" s="718"/>
      <c r="F28" s="727"/>
      <c r="G28" s="727"/>
      <c r="H28" s="728"/>
      <c r="I28" s="701">
        <v>7</v>
      </c>
      <c r="J28" s="703"/>
      <c r="K28" s="703"/>
      <c r="L28" s="795"/>
    </row>
    <row r="29" spans="1:12" ht="5.0999999999999996" customHeight="1" x14ac:dyDescent="0.25">
      <c r="A29" s="711"/>
      <c r="B29" s="711"/>
      <c r="C29" s="718"/>
      <c r="D29" s="733"/>
      <c r="E29" s="718"/>
      <c r="F29" s="727"/>
      <c r="G29" s="727"/>
      <c r="H29" s="728"/>
      <c r="I29" s="702"/>
      <c r="J29" s="703"/>
      <c r="K29" s="703"/>
      <c r="L29" s="795"/>
    </row>
    <row r="30" spans="1:12" x14ac:dyDescent="0.25">
      <c r="A30" s="711"/>
      <c r="B30" s="711"/>
      <c r="C30" s="718"/>
      <c r="D30" s="732" t="str">
        <f>'Расчеты и текст'!B61</f>
        <v>Наличие термостата/датчика комнатной температуры</v>
      </c>
      <c r="E30" s="718"/>
      <c r="F30" s="727"/>
      <c r="G30" s="727"/>
      <c r="H30" s="728"/>
      <c r="I30" s="701">
        <v>3</v>
      </c>
      <c r="J30" s="703"/>
      <c r="K30" s="703"/>
      <c r="L30" s="795"/>
    </row>
    <row r="31" spans="1:12" ht="11.25" customHeight="1" x14ac:dyDescent="0.25">
      <c r="A31" s="711"/>
      <c r="B31" s="711"/>
      <c r="C31" s="718"/>
      <c r="D31" s="738"/>
      <c r="E31" s="727"/>
      <c r="F31" s="727"/>
      <c r="G31" s="727"/>
      <c r="H31" s="728"/>
      <c r="I31" s="703"/>
      <c r="J31" s="703"/>
      <c r="K31" s="703"/>
      <c r="L31" s="795"/>
    </row>
    <row r="32" spans="1:12" ht="15.75" customHeight="1" x14ac:dyDescent="0.25">
      <c r="A32" s="711"/>
      <c r="B32" s="711"/>
      <c r="C32" s="718"/>
      <c r="D32" s="719" t="s">
        <v>308</v>
      </c>
      <c r="E32" s="739" t="str">
        <f>'Расчеты и текст'!D32</f>
        <v/>
      </c>
      <c r="F32" s="727"/>
      <c r="G32" s="727"/>
      <c r="H32" s="728"/>
      <c r="I32" s="703"/>
      <c r="J32" s="703"/>
      <c r="K32" s="703"/>
      <c r="L32" s="795"/>
    </row>
    <row r="33" spans="1:12" ht="5.0999999999999996" customHeight="1" x14ac:dyDescent="0.25">
      <c r="A33" s="740"/>
      <c r="B33" s="740"/>
      <c r="C33" s="741"/>
      <c r="D33" s="742"/>
      <c r="E33" s="741"/>
      <c r="F33" s="741"/>
      <c r="G33" s="741"/>
      <c r="H33" s="712"/>
      <c r="I33" s="795"/>
      <c r="J33" s="795"/>
      <c r="K33" s="795"/>
      <c r="L33" s="795"/>
    </row>
    <row r="34" spans="1:12" ht="12" customHeight="1" x14ac:dyDescent="0.25">
      <c r="A34" s="740"/>
      <c r="B34" s="740"/>
      <c r="C34" s="743"/>
      <c r="D34" s="744"/>
      <c r="E34" s="743"/>
      <c r="F34" s="743"/>
      <c r="G34" s="743"/>
      <c r="H34" s="718"/>
    </row>
    <row r="35" spans="1:12" ht="15.75" customHeight="1" x14ac:dyDescent="0.25">
      <c r="A35" s="745" t="s">
        <v>344</v>
      </c>
      <c r="B35" s="745"/>
      <c r="C35" s="743"/>
      <c r="D35" s="746" t="str">
        <f>'Расчеты и текст'!B85</f>
        <v>Модель котла и панели управления</v>
      </c>
      <c r="E35" s="747"/>
      <c r="F35" s="748"/>
      <c r="G35" s="743"/>
      <c r="H35" s="748"/>
    </row>
    <row r="36" spans="1:12" ht="15.75" customHeight="1" x14ac:dyDescent="0.25">
      <c r="A36" s="740"/>
      <c r="B36" s="740"/>
      <c r="C36" s="743"/>
      <c r="D36" s="749" t="str">
        <f>'Расчеты и текст'!B86</f>
        <v>Наименование:</v>
      </c>
      <c r="E36" s="750" t="str">
        <f>'Расчеты и текст'!C86</f>
        <v>Артикул</v>
      </c>
      <c r="F36" s="750" t="str">
        <f>'Расчеты и текст'!D86</f>
        <v>Ед.пост.</v>
      </c>
      <c r="G36" s="743"/>
      <c r="H36" s="751" t="str">
        <f>'Расчеты и текст'!T86</f>
        <v>Цена, €</v>
      </c>
    </row>
    <row r="37" spans="1:12" x14ac:dyDescent="0.25">
      <c r="A37" s="740"/>
      <c r="B37" s="740"/>
      <c r="C37" s="743"/>
      <c r="D37" s="752" t="str">
        <f>'Расчеты и текст'!Q87</f>
        <v>-</v>
      </c>
      <c r="E37" s="800" t="str">
        <f>'Расчеты и текст'!C87</f>
        <v/>
      </c>
      <c r="F37" s="800" t="str">
        <f>'Расчеты и текст'!D87</f>
        <v/>
      </c>
      <c r="G37" s="743"/>
      <c r="H37" s="800" t="str">
        <f>'Расчеты и текст'!T87</f>
        <v/>
      </c>
    </row>
    <row r="38" spans="1:12" x14ac:dyDescent="0.25">
      <c r="A38" s="740"/>
      <c r="B38" s="740"/>
      <c r="C38" s="743"/>
      <c r="D38" s="752" t="str">
        <f>'Расчеты и текст'!Q88</f>
        <v/>
      </c>
      <c r="E38" s="801"/>
      <c r="F38" s="801"/>
      <c r="G38" s="743"/>
      <c r="H38" s="801"/>
    </row>
    <row r="39" spans="1:12" ht="15.75" customHeight="1" x14ac:dyDescent="0.25">
      <c r="A39" s="745" t="s">
        <v>344</v>
      </c>
      <c r="B39" s="745"/>
      <c r="C39" s="743"/>
      <c r="D39" s="753" t="str">
        <f>'Расчеты и текст'!Q89</f>
        <v>Для данной схемы необходимо заказать следующее дополнительное оборудование для панели управления:</v>
      </c>
      <c r="E39" s="754"/>
      <c r="F39" s="755"/>
      <c r="G39" s="756"/>
      <c r="H39" s="757"/>
      <c r="I39" s="207"/>
    </row>
    <row r="40" spans="1:12" ht="15.75" x14ac:dyDescent="0.25">
      <c r="A40" s="740"/>
      <c r="B40" s="740"/>
      <c r="C40" s="743"/>
      <c r="D40" s="758" t="str">
        <f>'Расчеты и текст'!Q90</f>
        <v>Наименование:</v>
      </c>
      <c r="E40" s="759" t="str">
        <f>'Расчеты и текст'!R90</f>
        <v>Артикул</v>
      </c>
      <c r="F40" s="759" t="str">
        <f>'Расчеты и текст'!S90</f>
        <v>Ед.пост.</v>
      </c>
      <c r="G40" s="743"/>
      <c r="H40" s="751" t="str">
        <f>'Расчеты и текст'!T90</f>
        <v>Цена, €</v>
      </c>
    </row>
    <row r="41" spans="1:12" x14ac:dyDescent="0.25">
      <c r="A41" s="740"/>
      <c r="B41" s="740"/>
      <c r="C41" s="743"/>
      <c r="D41" s="760" t="str">
        <f>'Расчеты и текст'!Q91</f>
        <v/>
      </c>
      <c r="E41" s="761" t="str">
        <f>'Расчеты и текст'!R91</f>
        <v/>
      </c>
      <c r="F41" s="761" t="str">
        <f>'Расчеты и текст'!S91</f>
        <v/>
      </c>
      <c r="G41" s="743"/>
      <c r="H41" s="761" t="str">
        <f>'Расчеты и текст'!T91</f>
        <v/>
      </c>
    </row>
    <row r="42" spans="1:12" x14ac:dyDescent="0.25">
      <c r="A42" s="740"/>
      <c r="B42" s="740"/>
      <c r="C42" s="743"/>
      <c r="D42" s="760" t="str">
        <f>'Расчеты и текст'!Q92</f>
        <v/>
      </c>
      <c r="E42" s="761" t="str">
        <f>'Расчеты и текст'!R92</f>
        <v/>
      </c>
      <c r="F42" s="761" t="str">
        <f>'Расчеты и текст'!S92</f>
        <v/>
      </c>
      <c r="G42" s="743"/>
      <c r="H42" s="761" t="str">
        <f>'Расчеты и текст'!T92</f>
        <v/>
      </c>
    </row>
    <row r="43" spans="1:12" x14ac:dyDescent="0.25">
      <c r="A43" s="740"/>
      <c r="B43" s="740"/>
      <c r="C43" s="743"/>
      <c r="D43" s="760" t="str">
        <f>'Расчеты и текст'!Q93</f>
        <v/>
      </c>
      <c r="E43" s="761" t="str">
        <f>'Расчеты и текст'!R93</f>
        <v/>
      </c>
      <c r="F43" s="761" t="str">
        <f>'Расчеты и текст'!S93</f>
        <v/>
      </c>
      <c r="G43" s="743"/>
      <c r="H43" s="761" t="str">
        <f>'Расчеты и текст'!T93</f>
        <v/>
      </c>
    </row>
    <row r="44" spans="1:12" ht="15.75" customHeight="1" x14ac:dyDescent="0.25">
      <c r="A44" s="745" t="s">
        <v>344</v>
      </c>
      <c r="B44" s="745"/>
      <c r="C44" s="743"/>
      <c r="D44" s="753" t="str">
        <f>'Расчеты и текст'!Q105</f>
        <v>Подходящая по мощности горелка для наддувного котла (только для котлов серии EF и GT):</v>
      </c>
      <c r="E44" s="754"/>
      <c r="F44" s="755"/>
      <c r="G44" s="762" t="str">
        <f>'Расчеты и текст'!I4</f>
        <v/>
      </c>
      <c r="H44" s="757"/>
      <c r="I44" s="207"/>
    </row>
    <row r="45" spans="1:12" ht="15.75" customHeight="1" x14ac:dyDescent="0.25">
      <c r="A45" s="740"/>
      <c r="B45" s="740"/>
      <c r="C45" s="743"/>
      <c r="D45" s="758" t="str">
        <f>'Расчеты и текст'!Q106</f>
        <v>Наименование:</v>
      </c>
      <c r="E45" s="759" t="str">
        <f>'Расчеты и текст'!R106</f>
        <v>Артикул</v>
      </c>
      <c r="F45" s="759" t="str">
        <f>'Расчеты и текст'!S106</f>
        <v>Ед.пост.</v>
      </c>
      <c r="G45" s="743"/>
      <c r="H45" s="751" t="str">
        <f>'Расчеты и текст'!T106</f>
        <v>Цена, €</v>
      </c>
    </row>
    <row r="46" spans="1:12" x14ac:dyDescent="0.25">
      <c r="A46" s="740"/>
      <c r="B46" s="740"/>
      <c r="C46" s="743"/>
      <c r="D46" s="763" t="str">
        <f>'Расчеты и текст'!Q107</f>
        <v/>
      </c>
      <c r="E46" s="761" t="str">
        <f>'Расчеты и текст'!U107</f>
        <v/>
      </c>
      <c r="F46" s="761" t="str">
        <f>'Расчеты и текст'!V107</f>
        <v/>
      </c>
      <c r="G46" s="764"/>
      <c r="H46" s="761" t="str">
        <f>'Расчеты и текст'!W107</f>
        <v/>
      </c>
    </row>
    <row r="47" spans="1:12" x14ac:dyDescent="0.25">
      <c r="A47" s="740"/>
      <c r="B47" s="740"/>
      <c r="C47" s="743"/>
      <c r="D47" s="763" t="str">
        <f>'Расчеты и текст'!Q108</f>
        <v/>
      </c>
      <c r="E47" s="761" t="str">
        <f>'Расчеты и текст'!U108</f>
        <v/>
      </c>
      <c r="F47" s="761" t="str">
        <f>'Расчеты и текст'!V108</f>
        <v/>
      </c>
      <c r="G47" s="743"/>
      <c r="H47" s="761" t="str">
        <f>'Расчеты и текст'!W108</f>
        <v/>
      </c>
    </row>
    <row r="48" spans="1:12" ht="15.75" customHeight="1" x14ac:dyDescent="0.25">
      <c r="A48" s="745" t="s">
        <v>344</v>
      </c>
      <c r="B48" s="745"/>
      <c r="C48" s="743"/>
      <c r="D48" s="765" t="str">
        <f>'Расчеты и текст'!Q113</f>
        <v>ГВС</v>
      </c>
      <c r="E48" s="766"/>
      <c r="F48" s="767"/>
      <c r="G48" s="756"/>
      <c r="H48" s="802"/>
      <c r="I48" s="207"/>
    </row>
    <row r="49" spans="1:12" ht="15.75" customHeight="1" x14ac:dyDescent="0.25">
      <c r="A49" s="740"/>
      <c r="B49" s="740"/>
      <c r="C49" s="743"/>
      <c r="D49" s="768" t="str">
        <f>'Расчеты и текст'!Q114</f>
        <v>Необходимое оборудование для реализации гидравлического контура ГВС:</v>
      </c>
      <c r="E49" s="769"/>
      <c r="F49" s="770"/>
      <c r="G49" s="756"/>
      <c r="H49" s="803"/>
      <c r="I49" s="207"/>
    </row>
    <row r="50" spans="1:12" ht="15.75" customHeight="1" x14ac:dyDescent="0.25">
      <c r="A50" s="740"/>
      <c r="B50" s="740"/>
      <c r="C50" s="743"/>
      <c r="D50" s="758" t="str">
        <f>'Расчеты и текст'!Q115</f>
        <v>Наименование:</v>
      </c>
      <c r="E50" s="759" t="str">
        <f>'Расчеты и текст'!R115</f>
        <v>Артикул</v>
      </c>
      <c r="F50" s="759" t="str">
        <f>'Расчеты и текст'!S115</f>
        <v>Ед.пост.</v>
      </c>
      <c r="G50" s="743"/>
      <c r="H50" s="751" t="str">
        <f>'Расчеты и текст'!T115</f>
        <v>Цена, €</v>
      </c>
    </row>
    <row r="51" spans="1:12" x14ac:dyDescent="0.25">
      <c r="A51" s="740"/>
      <c r="B51" s="740"/>
      <c r="C51" s="743"/>
      <c r="D51" s="760" t="str">
        <f>'Расчеты и текст'!Q116</f>
        <v/>
      </c>
      <c r="E51" s="761" t="str">
        <f>'Расчеты и текст'!U116</f>
        <v/>
      </c>
      <c r="F51" s="761" t="str">
        <f>'Расчеты и текст'!V116</f>
        <v/>
      </c>
      <c r="G51" s="743"/>
      <c r="H51" s="761" t="str">
        <f>'Расчеты и текст'!W116</f>
        <v/>
      </c>
    </row>
    <row r="52" spans="1:12" x14ac:dyDescent="0.25">
      <c r="A52" s="740"/>
      <c r="B52" s="740"/>
      <c r="C52" s="743"/>
      <c r="D52" s="760" t="str">
        <f>'Расчеты и текст'!Q117</f>
        <v/>
      </c>
      <c r="E52" s="761" t="str">
        <f>'Расчеты и текст'!U117</f>
        <v/>
      </c>
      <c r="F52" s="761" t="str">
        <f>'Расчеты и текст'!V117</f>
        <v/>
      </c>
      <c r="G52" s="743"/>
      <c r="H52" s="761" t="str">
        <f>'Расчеты и текст'!W117</f>
        <v/>
      </c>
    </row>
    <row r="53" spans="1:12" x14ac:dyDescent="0.25">
      <c r="A53" s="740"/>
      <c r="B53" s="740"/>
      <c r="C53" s="743"/>
      <c r="D53" s="760" t="str">
        <f>'Расчеты и текст'!Q118</f>
        <v/>
      </c>
      <c r="E53" s="761" t="str">
        <f>'Расчеты и текст'!U118</f>
        <v/>
      </c>
      <c r="F53" s="761" t="str">
        <f>'Расчеты и текст'!V118</f>
        <v/>
      </c>
      <c r="G53" s="743"/>
      <c r="H53" s="761" t="str">
        <f>'Расчеты и текст'!W118</f>
        <v/>
      </c>
    </row>
    <row r="54" spans="1:12" x14ac:dyDescent="0.25">
      <c r="A54" s="740"/>
      <c r="B54" s="740"/>
      <c r="C54" s="743"/>
      <c r="D54" s="760" t="str">
        <f>'Расчеты и текст'!Q119</f>
        <v/>
      </c>
      <c r="E54" s="761" t="str">
        <f>'Расчеты и текст'!U119</f>
        <v/>
      </c>
      <c r="F54" s="761" t="str">
        <f>'Расчеты и текст'!V119</f>
        <v/>
      </c>
      <c r="G54" s="743"/>
      <c r="H54" s="761" t="str">
        <f>'Расчеты и текст'!W119</f>
        <v/>
      </c>
    </row>
    <row r="55" spans="1:12" x14ac:dyDescent="0.25">
      <c r="A55" s="740"/>
      <c r="B55" s="740"/>
      <c r="C55" s="743"/>
      <c r="D55" s="760" t="str">
        <f>'Расчеты и текст'!Q120</f>
        <v/>
      </c>
      <c r="E55" s="761" t="str">
        <f>'Расчеты и текст'!U120</f>
        <v/>
      </c>
      <c r="F55" s="761" t="str">
        <f>'Расчеты и текст'!V120</f>
        <v/>
      </c>
      <c r="G55" s="743"/>
      <c r="H55" s="761" t="str">
        <f>'Расчеты и текст'!W120</f>
        <v/>
      </c>
    </row>
    <row r="56" spans="1:12" ht="17.25" customHeight="1" x14ac:dyDescent="0.3">
      <c r="A56" s="740"/>
      <c r="B56" s="740"/>
      <c r="C56" s="743"/>
      <c r="D56" s="760" t="str">
        <f>'Расчеты и текст'!Q121</f>
        <v/>
      </c>
      <c r="E56" s="761" t="str">
        <f>'Расчеты и текст'!U121</f>
        <v/>
      </c>
      <c r="F56" s="761" t="str">
        <f>'Расчеты и текст'!V121</f>
        <v/>
      </c>
      <c r="G56" s="743"/>
      <c r="H56" s="761" t="str">
        <f>'Расчеты и текст'!W121</f>
        <v/>
      </c>
      <c r="I56" s="190"/>
      <c r="J56" s="190"/>
      <c r="K56" s="190"/>
      <c r="L56" s="189"/>
    </row>
    <row r="57" spans="1:12" ht="15.75" x14ac:dyDescent="0.25">
      <c r="A57" s="745" t="s">
        <v>344</v>
      </c>
      <c r="B57" s="745"/>
      <c r="C57" s="743"/>
      <c r="D57" s="753" t="str">
        <f>'Расчеты и текст'!Q141</f>
        <v>Необходимое оборудование для реализации гидравлического контура отопления:</v>
      </c>
      <c r="E57" s="771"/>
      <c r="F57" s="772"/>
      <c r="G57" s="773" t="str">
        <f>'Расчеты и текст'!I15</f>
        <v/>
      </c>
      <c r="H57" s="757"/>
      <c r="I57" s="192"/>
      <c r="J57" s="200"/>
      <c r="K57" s="201"/>
      <c r="L57" s="189"/>
    </row>
    <row r="58" spans="1:12" ht="15.75" x14ac:dyDescent="0.25">
      <c r="A58" s="740"/>
      <c r="B58" s="740"/>
      <c r="C58" s="743"/>
      <c r="D58" s="758" t="str">
        <f>'Расчеты и текст'!Q142</f>
        <v>Наименование:</v>
      </c>
      <c r="E58" s="759" t="str">
        <f>'Расчеты и текст'!R142</f>
        <v>Артикул</v>
      </c>
      <c r="F58" s="759" t="str">
        <f>'Расчеты и текст'!S142</f>
        <v>Ед.пост.</v>
      </c>
      <c r="G58" s="743"/>
      <c r="H58" s="751" t="str">
        <f>'Расчеты и текст'!T142</f>
        <v>Цена, €</v>
      </c>
      <c r="I58" s="192"/>
      <c r="J58" s="200"/>
      <c r="K58" s="201"/>
      <c r="L58" s="189"/>
    </row>
    <row r="59" spans="1:12" x14ac:dyDescent="0.25">
      <c r="A59" s="740"/>
      <c r="B59" s="740"/>
      <c r="C59" s="743"/>
      <c r="D59" s="760" t="str">
        <f>'Расчеты и текст'!Q143</f>
        <v/>
      </c>
      <c r="E59" s="761" t="str">
        <f>'Расчеты и текст'!U143</f>
        <v/>
      </c>
      <c r="F59" s="761" t="str">
        <f>'Расчеты и текст'!V143</f>
        <v/>
      </c>
      <c r="G59" s="774"/>
      <c r="H59" s="761" t="str">
        <f>'Расчеты и текст'!W143</f>
        <v/>
      </c>
      <c r="I59" s="192"/>
      <c r="J59" s="202"/>
      <c r="K59" s="201"/>
      <c r="L59" s="189"/>
    </row>
    <row r="60" spans="1:12" x14ac:dyDescent="0.25">
      <c r="A60" s="740"/>
      <c r="B60" s="740"/>
      <c r="C60" s="743"/>
      <c r="D60" s="760" t="str">
        <f>'Расчеты и текст'!Q144</f>
        <v/>
      </c>
      <c r="E60" s="761" t="str">
        <f>'Расчеты и текст'!U144</f>
        <v/>
      </c>
      <c r="F60" s="761" t="str">
        <f>'Расчеты и текст'!V144</f>
        <v/>
      </c>
      <c r="G60" s="764" t="str">
        <f>'Расчеты и текст'!I5</f>
        <v/>
      </c>
      <c r="H60" s="761" t="str">
        <f>'Расчеты и текст'!W144</f>
        <v/>
      </c>
      <c r="I60" s="193"/>
      <c r="J60" s="193"/>
      <c r="K60" s="193"/>
      <c r="L60" s="189"/>
    </row>
    <row r="61" spans="1:12" x14ac:dyDescent="0.25">
      <c r="A61" s="740"/>
      <c r="B61" s="740"/>
      <c r="C61" s="743"/>
      <c r="D61" s="760" t="str">
        <f>'Расчеты и текст'!Q145</f>
        <v/>
      </c>
      <c r="E61" s="761" t="str">
        <f>'Расчеты и текст'!U145</f>
        <v/>
      </c>
      <c r="F61" s="761" t="str">
        <f>'Расчеты и текст'!V145</f>
        <v/>
      </c>
      <c r="G61" s="775"/>
      <c r="H61" s="761" t="str">
        <f>'Расчеты и текст'!W145</f>
        <v/>
      </c>
      <c r="I61" s="191"/>
      <c r="J61" s="203"/>
      <c r="K61" s="203"/>
      <c r="L61" s="189"/>
    </row>
    <row r="62" spans="1:12" x14ac:dyDescent="0.25">
      <c r="A62" s="740"/>
      <c r="B62" s="740"/>
      <c r="C62" s="743"/>
      <c r="D62" s="760" t="str">
        <f>'Расчеты и текст'!Q146</f>
        <v/>
      </c>
      <c r="E62" s="761" t="str">
        <f>'Расчеты и текст'!U146</f>
        <v/>
      </c>
      <c r="F62" s="761" t="str">
        <f>'Расчеты и текст'!V146</f>
        <v/>
      </c>
      <c r="G62" s="764" t="str">
        <f>'Расчеты и текст'!I7</f>
        <v/>
      </c>
      <c r="H62" s="761" t="str">
        <f>'Расчеты и текст'!W146</f>
        <v/>
      </c>
      <c r="I62" s="194"/>
      <c r="J62" s="204"/>
      <c r="K62" s="205"/>
      <c r="L62" s="189"/>
    </row>
    <row r="63" spans="1:12" ht="15.75" customHeight="1" x14ac:dyDescent="0.25">
      <c r="A63" s="740"/>
      <c r="B63" s="740"/>
      <c r="C63" s="743"/>
      <c r="D63" s="760" t="str">
        <f>'Расчеты и текст'!Q147</f>
        <v/>
      </c>
      <c r="E63" s="761" t="str">
        <f>'Расчеты и текст'!U147</f>
        <v/>
      </c>
      <c r="F63" s="761" t="str">
        <f>'Расчеты и текст'!V147</f>
        <v/>
      </c>
      <c r="G63" s="764" t="str">
        <f>'Расчеты и текст'!I6</f>
        <v/>
      </c>
      <c r="H63" s="761" t="str">
        <f>'Расчеты и текст'!W147</f>
        <v/>
      </c>
      <c r="I63" s="195"/>
      <c r="J63" s="204"/>
      <c r="K63" s="205"/>
      <c r="L63" s="189"/>
    </row>
    <row r="64" spans="1:12" ht="15.75" customHeight="1" x14ac:dyDescent="0.25">
      <c r="A64" s="740"/>
      <c r="B64" s="740"/>
      <c r="C64" s="743"/>
      <c r="D64" s="760" t="str">
        <f>'Расчеты и текст'!Q148</f>
        <v/>
      </c>
      <c r="E64" s="761" t="str">
        <f>'Расчеты и текст'!U148</f>
        <v/>
      </c>
      <c r="F64" s="761" t="str">
        <f>'Расчеты и текст'!V148</f>
        <v/>
      </c>
      <c r="G64" s="764" t="str">
        <f>'Расчеты и текст'!I9</f>
        <v/>
      </c>
      <c r="H64" s="761" t="str">
        <f>'Расчеты и текст'!W148</f>
        <v/>
      </c>
      <c r="I64" s="194"/>
      <c r="J64" s="204"/>
      <c r="K64" s="205"/>
      <c r="L64" s="189"/>
    </row>
    <row r="65" spans="1:12" ht="15.75" customHeight="1" x14ac:dyDescent="0.25">
      <c r="A65" s="740"/>
      <c r="B65" s="740"/>
      <c r="C65" s="743"/>
      <c r="D65" s="760" t="str">
        <f>'Расчеты и текст'!Q149</f>
        <v/>
      </c>
      <c r="E65" s="761" t="str">
        <f>'Расчеты и текст'!U149</f>
        <v/>
      </c>
      <c r="F65" s="761" t="str">
        <f>'Расчеты и текст'!V149</f>
        <v/>
      </c>
      <c r="G65" s="764" t="str">
        <f>'Расчеты и текст'!I8</f>
        <v/>
      </c>
      <c r="H65" s="761" t="str">
        <f>'Расчеты и текст'!W149</f>
        <v/>
      </c>
      <c r="I65" s="196"/>
      <c r="J65" s="196"/>
      <c r="K65" s="196"/>
      <c r="L65" s="189"/>
    </row>
    <row r="66" spans="1:12" ht="15.75" customHeight="1" x14ac:dyDescent="0.25">
      <c r="A66" s="740"/>
      <c r="B66" s="740"/>
      <c r="C66" s="743"/>
      <c r="D66" s="760" t="str">
        <f>'Расчеты и текст'!Q150</f>
        <v/>
      </c>
      <c r="E66" s="761" t="str">
        <f>'Расчеты и текст'!U150</f>
        <v/>
      </c>
      <c r="F66" s="761" t="str">
        <f>'Расчеты и текст'!V150</f>
        <v/>
      </c>
      <c r="G66" s="775"/>
      <c r="H66" s="761" t="str">
        <f>'Расчеты и текст'!W150</f>
        <v/>
      </c>
      <c r="I66" s="193"/>
      <c r="J66" s="193"/>
      <c r="K66" s="193"/>
      <c r="L66" s="189"/>
    </row>
    <row r="67" spans="1:12" ht="15.75" customHeight="1" x14ac:dyDescent="0.25">
      <c r="A67" s="740"/>
      <c r="B67" s="740"/>
      <c r="C67" s="743"/>
      <c r="D67" s="760" t="str">
        <f>'Расчеты и текст'!Q151</f>
        <v/>
      </c>
      <c r="E67" s="761" t="str">
        <f>'Расчеты и текст'!U151</f>
        <v/>
      </c>
      <c r="F67" s="761" t="str">
        <f>'Расчеты и текст'!V151</f>
        <v/>
      </c>
      <c r="G67" s="764" t="str">
        <f>'Расчеты и текст'!I10</f>
        <v/>
      </c>
      <c r="H67" s="761" t="str">
        <f>'Расчеты и текст'!W151</f>
        <v/>
      </c>
      <c r="I67" s="191"/>
      <c r="J67" s="206"/>
      <c r="K67" s="206"/>
      <c r="L67" s="189"/>
    </row>
    <row r="68" spans="1:12" ht="15.75" customHeight="1" x14ac:dyDescent="0.25">
      <c r="A68" s="740"/>
      <c r="B68" s="740"/>
      <c r="C68" s="743"/>
      <c r="D68" s="760" t="str">
        <f>'Расчеты и текст'!Q152</f>
        <v/>
      </c>
      <c r="E68" s="761" t="str">
        <f>'Расчеты и текст'!U152</f>
        <v/>
      </c>
      <c r="F68" s="761" t="str">
        <f>'Расчеты и текст'!V152</f>
        <v/>
      </c>
      <c r="G68" s="774"/>
      <c r="H68" s="761" t="str">
        <f>'Расчеты и текст'!W152</f>
        <v/>
      </c>
      <c r="I68" s="197"/>
      <c r="J68" s="200"/>
      <c r="K68" s="201"/>
      <c r="L68" s="189"/>
    </row>
    <row r="69" spans="1:12" ht="15.75" customHeight="1" x14ac:dyDescent="0.25">
      <c r="A69" s="740"/>
      <c r="B69" s="740"/>
      <c r="C69" s="743"/>
      <c r="D69" s="760" t="str">
        <f>'Расчеты и текст'!Q153</f>
        <v/>
      </c>
      <c r="E69" s="761" t="str">
        <f>'Расчеты и текст'!U153</f>
        <v/>
      </c>
      <c r="F69" s="761" t="str">
        <f>'Расчеты и текст'!V153</f>
        <v/>
      </c>
      <c r="G69" s="774"/>
      <c r="H69" s="761" t="str">
        <f>'Расчеты и текст'!W153</f>
        <v/>
      </c>
      <c r="I69" s="197"/>
      <c r="J69" s="200"/>
      <c r="K69" s="201"/>
      <c r="L69" s="189"/>
    </row>
    <row r="70" spans="1:12" ht="15.75" customHeight="1" x14ac:dyDescent="0.25">
      <c r="A70" s="745" t="s">
        <v>344</v>
      </c>
      <c r="B70" s="745"/>
      <c r="C70" s="743"/>
      <c r="D70" s="776" t="str">
        <f>'Расчеты и текст'!Q162</f>
        <v>Дополнительное оборудование (для каждого контура отопления):       Всего контуров отопления:</v>
      </c>
      <c r="E70" s="777" t="str">
        <f>'Расчеты и текст'!$R$162</f>
        <v/>
      </c>
      <c r="F70" s="772"/>
      <c r="G70" s="778" t="str">
        <f>'Расчеты и текст'!I14</f>
        <v/>
      </c>
      <c r="H70" s="757"/>
      <c r="I70" s="198"/>
      <c r="J70" s="200"/>
      <c r="K70" s="201"/>
      <c r="L70" s="189"/>
    </row>
    <row r="71" spans="1:12" ht="15.75" x14ac:dyDescent="0.25">
      <c r="A71" s="740"/>
      <c r="B71" s="740"/>
      <c r="C71" s="743"/>
      <c r="D71" s="758" t="str">
        <f>'Расчеты и текст'!Q163</f>
        <v>Наименование:</v>
      </c>
      <c r="E71" s="759" t="str">
        <f>'Расчеты и текст'!R163</f>
        <v>Артикул</v>
      </c>
      <c r="F71" s="779" t="str">
        <f>'Расчеты и текст'!S163</f>
        <v>Ед.пост.</v>
      </c>
      <c r="G71" s="759" t="s">
        <v>311</v>
      </c>
      <c r="H71" s="751" t="str">
        <f>'Расчеты и текст'!T163</f>
        <v>Цена, €</v>
      </c>
      <c r="I71" s="197"/>
      <c r="J71" s="200"/>
      <c r="K71" s="201"/>
      <c r="L71" s="189"/>
    </row>
    <row r="72" spans="1:12" ht="15.75" customHeight="1" x14ac:dyDescent="0.25">
      <c r="A72" s="740"/>
      <c r="B72" s="740"/>
      <c r="C72" s="743"/>
      <c r="D72" s="752" t="str">
        <f>'Расчеты и текст'!Q164</f>
        <v/>
      </c>
      <c r="E72" s="761" t="str">
        <f>'Расчеты и текст'!U164</f>
        <v/>
      </c>
      <c r="F72" s="761" t="str">
        <f>'Расчеты и текст'!V164</f>
        <v/>
      </c>
      <c r="G72" s="780"/>
      <c r="H72" s="761" t="str">
        <f>'Расчеты и текст'!X164</f>
        <v/>
      </c>
      <c r="I72" s="198"/>
      <c r="J72" s="200"/>
      <c r="L72" s="189"/>
    </row>
    <row r="73" spans="1:12" ht="15.75" customHeight="1" x14ac:dyDescent="0.25">
      <c r="A73" s="740"/>
      <c r="B73" s="740"/>
      <c r="C73" s="743"/>
      <c r="D73" s="752" t="str">
        <f>'Расчеты и текст'!Q165</f>
        <v/>
      </c>
      <c r="E73" s="761" t="str">
        <f>'Расчеты и текст'!U165</f>
        <v/>
      </c>
      <c r="F73" s="761" t="str">
        <f>'Расчеты и текст'!V165</f>
        <v/>
      </c>
      <c r="G73" s="780"/>
      <c r="H73" s="761" t="str">
        <f>'Расчеты и текст'!X165</f>
        <v/>
      </c>
      <c r="I73" s="197"/>
      <c r="J73" s="200"/>
      <c r="L73" s="189"/>
    </row>
    <row r="74" spans="1:12" ht="15.75" customHeight="1" x14ac:dyDescent="0.25">
      <c r="A74" s="740"/>
      <c r="B74" s="740"/>
      <c r="C74" s="743"/>
      <c r="D74" s="752" t="str">
        <f>'Расчеты и текст'!Q166</f>
        <v/>
      </c>
      <c r="E74" s="761" t="str">
        <f>'Расчеты и текст'!U166</f>
        <v/>
      </c>
      <c r="F74" s="761" t="str">
        <f>'Расчеты и текст'!V166</f>
        <v/>
      </c>
      <c r="G74" s="780"/>
      <c r="H74" s="761" t="str">
        <f>'Расчеты и текст'!X166</f>
        <v/>
      </c>
      <c r="I74" s="197"/>
      <c r="J74" s="200"/>
      <c r="L74" s="189"/>
    </row>
    <row r="75" spans="1:12" ht="15.75" customHeight="1" x14ac:dyDescent="0.25">
      <c r="A75" s="740"/>
      <c r="B75" s="740"/>
      <c r="C75" s="743"/>
      <c r="D75" s="752" t="str">
        <f>'Расчеты и текст'!Q167</f>
        <v/>
      </c>
      <c r="E75" s="761" t="str">
        <f>'Расчеты и текст'!U167</f>
        <v/>
      </c>
      <c r="F75" s="761" t="str">
        <f>'Расчеты и текст'!V167</f>
        <v/>
      </c>
      <c r="G75" s="780"/>
      <c r="H75" s="761" t="str">
        <f>'Расчеты и текст'!X167</f>
        <v/>
      </c>
      <c r="I75" s="199"/>
      <c r="J75" s="200"/>
      <c r="K75" s="201"/>
      <c r="L75" s="189"/>
    </row>
    <row r="76" spans="1:12" ht="15.75" customHeight="1" x14ac:dyDescent="0.25">
      <c r="A76" s="740"/>
      <c r="B76" s="740"/>
      <c r="C76" s="743"/>
      <c r="D76" s="752" t="str">
        <f>'Расчеты и текст'!Q168</f>
        <v/>
      </c>
      <c r="E76" s="761" t="str">
        <f>'Расчеты и текст'!U168</f>
        <v/>
      </c>
      <c r="F76" s="761" t="str">
        <f>'Расчеты и текст'!V168</f>
        <v/>
      </c>
      <c r="G76" s="764"/>
      <c r="H76" s="761" t="str">
        <f>'Расчеты и текст'!X168</f>
        <v/>
      </c>
      <c r="I76" s="189"/>
      <c r="J76" s="189"/>
      <c r="K76" s="189"/>
      <c r="L76" s="189"/>
    </row>
    <row r="77" spans="1:12" ht="15.75" customHeight="1" x14ac:dyDescent="0.25">
      <c r="A77" s="745" t="s">
        <v>344</v>
      </c>
      <c r="B77" s="745"/>
      <c r="C77" s="743"/>
      <c r="D77" s="781" t="str">
        <f>'Расчеты и текст'!Q180</f>
        <v>Дополнительные принадлежности по газу для котла (только для котлов серии MS, MSL, MCA 90, DTG):</v>
      </c>
      <c r="E77" s="753"/>
      <c r="F77" s="782"/>
      <c r="G77" s="762" t="str">
        <f>'Расчеты и текст'!H11</f>
        <v/>
      </c>
      <c r="H77" s="757"/>
    </row>
    <row r="78" spans="1:12" ht="15.75" x14ac:dyDescent="0.25">
      <c r="A78" s="740"/>
      <c r="B78" s="740"/>
      <c r="C78" s="743"/>
      <c r="D78" s="758" t="str">
        <f>'Расчеты и текст'!Q181</f>
        <v>Наименование:</v>
      </c>
      <c r="E78" s="759" t="str">
        <f>'Расчеты и текст'!R181</f>
        <v>Артикул</v>
      </c>
      <c r="F78" s="759" t="str">
        <f>'Расчеты и текст'!S181</f>
        <v>Ед.пост.</v>
      </c>
      <c r="G78" s="743"/>
      <c r="H78" s="751" t="str">
        <f>'Расчеты и текст'!T181</f>
        <v>Цена, €</v>
      </c>
    </row>
    <row r="79" spans="1:12" ht="15.75" customHeight="1" x14ac:dyDescent="0.25">
      <c r="A79" s="711"/>
      <c r="B79" s="711"/>
      <c r="C79" s="718"/>
      <c r="D79" s="763" t="str">
        <f>'Расчеты и текст'!Q182</f>
        <v/>
      </c>
      <c r="E79" s="783" t="str">
        <f>'Расчеты и текст'!U182</f>
        <v/>
      </c>
      <c r="F79" s="783" t="str">
        <f>'Расчеты и текст'!V182</f>
        <v/>
      </c>
      <c r="G79" s="718"/>
      <c r="H79" s="783" t="str">
        <f>'Расчеты и текст'!W182</f>
        <v/>
      </c>
    </row>
    <row r="80" spans="1:12" ht="15.75" customHeight="1" x14ac:dyDescent="0.25">
      <c r="A80" s="711"/>
      <c r="B80" s="711"/>
      <c r="C80" s="718"/>
      <c r="D80" s="763" t="str">
        <f>'Расчеты и текст'!Q183</f>
        <v/>
      </c>
      <c r="E80" s="783" t="str">
        <f>'Расчеты и текст'!U183</f>
        <v/>
      </c>
      <c r="F80" s="783" t="str">
        <f>'Расчеты и текст'!V183</f>
        <v/>
      </c>
      <c r="G80" s="718"/>
      <c r="H80" s="783" t="str">
        <f>'Расчеты и текст'!W183</f>
        <v/>
      </c>
    </row>
    <row r="81" spans="1:8" ht="15.75" x14ac:dyDescent="0.25">
      <c r="A81" s="745" t="s">
        <v>344</v>
      </c>
      <c r="B81" s="784"/>
      <c r="C81" s="718"/>
      <c r="D81" s="781" t="str">
        <f>'Расчеты и текст'!Q190</f>
        <v>Стандартные дымоходы (только для котлов серии MS, MSL, PMC-M и MCA):</v>
      </c>
      <c r="E81" s="781"/>
      <c r="F81" s="781"/>
      <c r="G81" s="718"/>
      <c r="H81" s="757"/>
    </row>
    <row r="82" spans="1:8" ht="15.75" x14ac:dyDescent="0.25">
      <c r="A82" s="784"/>
      <c r="B82" s="784"/>
      <c r="C82" s="718"/>
      <c r="D82" s="785" t="str">
        <f>'Расчеты и текст'!Q191</f>
        <v>Наименование:</v>
      </c>
      <c r="E82" s="751" t="str">
        <f>'Расчеты и текст'!R191</f>
        <v>Артикул</v>
      </c>
      <c r="F82" s="751" t="str">
        <f>'Расчеты и текст'!S191</f>
        <v>Ед.пост.</v>
      </c>
      <c r="G82" s="718"/>
      <c r="H82" s="751" t="str">
        <f>'Расчеты и текст'!T191</f>
        <v>Цена, €</v>
      </c>
    </row>
    <row r="83" spans="1:8" ht="15.75" thickBot="1" x14ac:dyDescent="0.3">
      <c r="A83" s="784"/>
      <c r="B83" s="784"/>
      <c r="C83" s="718"/>
      <c r="D83" s="763" t="str">
        <f>'Расчеты и текст'!Q192</f>
        <v/>
      </c>
      <c r="E83" s="783" t="str">
        <f>'Расчеты и текст'!U192</f>
        <v/>
      </c>
      <c r="F83" s="783" t="str">
        <f>'Расчеты и текст'!V192</f>
        <v/>
      </c>
      <c r="G83" s="718"/>
      <c r="H83" s="783" t="str">
        <f>'Расчеты и текст'!W192</f>
        <v/>
      </c>
    </row>
    <row r="84" spans="1:8" ht="15.75" thickBot="1" x14ac:dyDescent="0.3">
      <c r="A84" s="786"/>
      <c r="B84" s="786"/>
      <c r="C84" s="718"/>
      <c r="D84" s="787" t="s">
        <v>1257</v>
      </c>
      <c r="E84" s="788"/>
      <c r="F84" s="788"/>
      <c r="G84" s="789" t="str">
        <f>'Расчеты и текст'!S201</f>
        <v>Итого*:</v>
      </c>
      <c r="H84" s="790" t="str">
        <f>IF('Расчеты и текст'!T201=0,"",'Расчеты и текст'!T201)</f>
        <v/>
      </c>
    </row>
    <row r="85" spans="1:8" ht="18.75" x14ac:dyDescent="0.3">
      <c r="A85" s="786"/>
      <c r="B85" s="786"/>
      <c r="C85" s="791"/>
      <c r="D85" s="792" t="str">
        <f>'Расчеты и текст'!Q198</f>
        <v/>
      </c>
      <c r="E85" s="743"/>
      <c r="F85" s="743"/>
      <c r="G85" s="718"/>
      <c r="H85" s="718"/>
    </row>
    <row r="86" spans="1:8" x14ac:dyDescent="0.25">
      <c r="A86" s="786"/>
      <c r="B86" s="786"/>
      <c r="C86" s="793"/>
      <c r="D86" s="794" t="str">
        <f>'Расчеты и текст'!Q199</f>
        <v/>
      </c>
      <c r="E86" s="743"/>
      <c r="F86" s="718"/>
      <c r="G86" s="718"/>
      <c r="H86" s="718"/>
    </row>
    <row r="87" spans="1:8" x14ac:dyDescent="0.25">
      <c r="A87" s="188"/>
      <c r="B87" s="188"/>
      <c r="C87" s="1"/>
      <c r="D87" s="189"/>
      <c r="E87" s="189"/>
      <c r="F87" s="1"/>
    </row>
    <row r="88" spans="1:8" x14ac:dyDescent="0.25">
      <c r="A88" s="188"/>
      <c r="B88" s="188"/>
      <c r="C88" s="1"/>
      <c r="D88" s="189"/>
      <c r="E88" s="189"/>
      <c r="F88" s="1"/>
    </row>
    <row r="89" spans="1:8" x14ac:dyDescent="0.25">
      <c r="A89" s="188"/>
      <c r="B89" s="188"/>
      <c r="C89" s="1"/>
      <c r="D89" s="189"/>
      <c r="E89" s="189"/>
      <c r="F89" s="1"/>
    </row>
    <row r="90" spans="1:8" x14ac:dyDescent="0.25">
      <c r="A90" s="188"/>
      <c r="B90" s="188"/>
      <c r="C90" s="1"/>
      <c r="D90" s="189"/>
      <c r="E90" s="189"/>
      <c r="F90" s="1"/>
    </row>
    <row r="91" spans="1:8" x14ac:dyDescent="0.25">
      <c r="A91" s="188"/>
      <c r="B91" s="188"/>
      <c r="C91" s="1"/>
      <c r="D91" s="189"/>
      <c r="E91" s="189"/>
      <c r="F91" s="1"/>
    </row>
    <row r="92" spans="1:8" x14ac:dyDescent="0.25">
      <c r="A92" s="188"/>
      <c r="B92" s="188"/>
      <c r="C92" s="1"/>
      <c r="D92" s="189"/>
      <c r="E92" s="189"/>
      <c r="F92" s="1"/>
    </row>
    <row r="93" spans="1:8" x14ac:dyDescent="0.25">
      <c r="A93" s="188"/>
      <c r="B93" s="188"/>
      <c r="C93" s="1"/>
      <c r="D93" s="189"/>
      <c r="E93" s="189"/>
      <c r="F93" s="1"/>
    </row>
    <row r="94" spans="1:8" x14ac:dyDescent="0.25">
      <c r="A94" s="188"/>
      <c r="B94" s="188"/>
      <c r="C94" s="1"/>
      <c r="D94" s="189"/>
      <c r="E94" s="189"/>
      <c r="F94" s="1"/>
    </row>
    <row r="95" spans="1:8" x14ac:dyDescent="0.25">
      <c r="A95" s="188"/>
      <c r="B95" s="188"/>
      <c r="C95" s="1"/>
      <c r="D95" s="189"/>
      <c r="E95" s="189"/>
      <c r="F95" s="1"/>
    </row>
    <row r="96" spans="1:8" x14ac:dyDescent="0.25">
      <c r="A96" s="188"/>
      <c r="B96" s="188"/>
      <c r="C96" s="1"/>
      <c r="D96" s="189"/>
      <c r="E96" s="189"/>
      <c r="F96" s="1"/>
    </row>
    <row r="97" spans="1:6" x14ac:dyDescent="0.25">
      <c r="A97" s="188"/>
      <c r="B97" s="188"/>
      <c r="C97" s="1"/>
      <c r="D97" s="189"/>
      <c r="E97" s="189"/>
      <c r="F97" s="1"/>
    </row>
    <row r="98" spans="1:6" x14ac:dyDescent="0.25">
      <c r="A98" s="188"/>
      <c r="B98" s="188"/>
      <c r="C98" s="1"/>
      <c r="D98" s="189"/>
      <c r="E98" s="189"/>
      <c r="F98" s="1"/>
    </row>
    <row r="99" spans="1:6" x14ac:dyDescent="0.25">
      <c r="A99" s="188"/>
      <c r="B99" s="188"/>
      <c r="C99" s="1"/>
      <c r="D99" s="189"/>
      <c r="E99" s="189"/>
      <c r="F99" s="1"/>
    </row>
    <row r="100" spans="1:6" x14ac:dyDescent="0.25">
      <c r="A100" s="188"/>
      <c r="B100" s="188"/>
      <c r="C100" s="1"/>
      <c r="D100" s="189"/>
      <c r="E100" s="189"/>
      <c r="F100" s="1"/>
    </row>
    <row r="101" spans="1:6" x14ac:dyDescent="0.25">
      <c r="A101" s="188"/>
      <c r="B101" s="188"/>
      <c r="C101" s="1"/>
      <c r="D101" s="189"/>
      <c r="E101" s="189"/>
      <c r="F101" s="1"/>
    </row>
    <row r="102" spans="1:6" x14ac:dyDescent="0.25">
      <c r="A102" s="188"/>
      <c r="B102" s="188"/>
      <c r="C102" s="1"/>
      <c r="D102" s="1"/>
      <c r="E102" s="1"/>
      <c r="F102" s="1"/>
    </row>
    <row r="103" spans="1:6" x14ac:dyDescent="0.25">
      <c r="A103" s="188"/>
      <c r="B103" s="188"/>
      <c r="C103" s="1"/>
      <c r="D103" s="1"/>
      <c r="E103" s="1"/>
      <c r="F103" s="1"/>
    </row>
    <row r="104" spans="1:6" x14ac:dyDescent="0.25">
      <c r="A104" s="188"/>
      <c r="B104" s="188"/>
      <c r="C104" s="1"/>
      <c r="D104" s="1"/>
      <c r="E104" s="1"/>
      <c r="F104" s="1"/>
    </row>
    <row r="105" spans="1:6" x14ac:dyDescent="0.25">
      <c r="A105" s="188"/>
      <c r="B105" s="188"/>
      <c r="C105" s="1"/>
      <c r="D105" s="1"/>
      <c r="E105" s="1"/>
      <c r="F105" s="1"/>
    </row>
    <row r="106" spans="1:6" x14ac:dyDescent="0.25">
      <c r="A106" s="188"/>
      <c r="B106" s="188"/>
      <c r="C106" s="1"/>
      <c r="D106" s="1"/>
      <c r="E106" s="1"/>
      <c r="F106" s="1"/>
    </row>
    <row r="107" spans="1:6" x14ac:dyDescent="0.25">
      <c r="A107" s="188"/>
      <c r="B107" s="188"/>
      <c r="C107" s="1"/>
      <c r="D107" s="1"/>
      <c r="E107" s="1"/>
      <c r="F107" s="1"/>
    </row>
    <row r="108" spans="1:6" x14ac:dyDescent="0.25">
      <c r="A108" s="188"/>
      <c r="B108" s="188"/>
      <c r="C108" s="1"/>
      <c r="D108" s="1"/>
      <c r="E108" s="1"/>
      <c r="F108" s="1"/>
    </row>
    <row r="109" spans="1:6" x14ac:dyDescent="0.25">
      <c r="A109" s="188"/>
      <c r="B109" s="188"/>
      <c r="C109" s="1"/>
      <c r="D109" s="1"/>
      <c r="E109" s="1"/>
      <c r="F109" s="1"/>
    </row>
    <row r="110" spans="1:6" x14ac:dyDescent="0.25">
      <c r="A110" s="188"/>
      <c r="B110" s="188"/>
      <c r="C110" s="1"/>
      <c r="D110" s="1"/>
      <c r="E110" s="1"/>
      <c r="F110" s="1"/>
    </row>
    <row r="111" spans="1:6" x14ac:dyDescent="0.25">
      <c r="A111" s="188"/>
      <c r="B111" s="188"/>
      <c r="C111" s="1"/>
      <c r="D111" s="1"/>
      <c r="E111" s="1"/>
      <c r="F111" s="1"/>
    </row>
    <row r="112" spans="1:6" x14ac:dyDescent="0.25">
      <c r="A112" s="188"/>
      <c r="B112" s="188"/>
      <c r="C112" s="1"/>
      <c r="D112" s="1"/>
      <c r="E112" s="1"/>
      <c r="F112" s="1"/>
    </row>
    <row r="113" spans="1:6" x14ac:dyDescent="0.25">
      <c r="A113" s="188"/>
      <c r="B113" s="188"/>
      <c r="C113" s="1"/>
      <c r="D113" s="1"/>
      <c r="E113" s="1"/>
      <c r="F113" s="1"/>
    </row>
    <row r="114" spans="1:6" x14ac:dyDescent="0.25">
      <c r="A114" s="188"/>
      <c r="B114" s="188"/>
      <c r="C114" s="1"/>
      <c r="D114" s="1"/>
      <c r="E114" s="1"/>
      <c r="F114" s="1"/>
    </row>
    <row r="115" spans="1:6" x14ac:dyDescent="0.25">
      <c r="A115" s="188"/>
      <c r="B115" s="188"/>
      <c r="C115" s="1"/>
      <c r="D115" s="1"/>
      <c r="E115" s="1"/>
      <c r="F115" s="1"/>
    </row>
    <row r="116" spans="1:6" x14ac:dyDescent="0.25">
      <c r="A116" s="188"/>
      <c r="B116" s="188"/>
      <c r="C116" s="1"/>
      <c r="D116" s="1"/>
      <c r="E116" s="1"/>
      <c r="F116" s="1"/>
    </row>
    <row r="117" spans="1:6" x14ac:dyDescent="0.25">
      <c r="A117" s="188"/>
      <c r="B117" s="188"/>
      <c r="C117" s="1"/>
      <c r="D117" s="1"/>
      <c r="E117" s="1"/>
      <c r="F117" s="1"/>
    </row>
    <row r="118" spans="1:6" x14ac:dyDescent="0.25">
      <c r="A118" s="188"/>
      <c r="B118" s="188"/>
      <c r="C118" s="1"/>
      <c r="D118" s="1"/>
      <c r="E118" s="1"/>
      <c r="F118" s="1"/>
    </row>
    <row r="119" spans="1:6" x14ac:dyDescent="0.25">
      <c r="A119" s="188"/>
      <c r="B119" s="188"/>
      <c r="C119" s="1"/>
      <c r="D119" s="1"/>
      <c r="E119" s="1"/>
      <c r="F119" s="1"/>
    </row>
    <row r="120" spans="1:6" x14ac:dyDescent="0.25">
      <c r="A120" s="188"/>
      <c r="B120" s="188"/>
      <c r="C120" s="1"/>
      <c r="D120" s="1"/>
      <c r="E120" s="1"/>
      <c r="F120" s="1"/>
    </row>
    <row r="121" spans="1:6" x14ac:dyDescent="0.25">
      <c r="A121" s="188"/>
      <c r="B121" s="188"/>
      <c r="C121" s="1"/>
      <c r="D121" s="1"/>
      <c r="E121" s="1"/>
      <c r="F121" s="1"/>
    </row>
    <row r="122" spans="1:6" x14ac:dyDescent="0.25">
      <c r="A122" s="188"/>
      <c r="B122" s="188"/>
      <c r="C122" s="1"/>
      <c r="D122" s="1"/>
      <c r="E122" s="1"/>
      <c r="F122" s="1"/>
    </row>
    <row r="123" spans="1:6" x14ac:dyDescent="0.25">
      <c r="A123" s="188"/>
      <c r="B123" s="188"/>
      <c r="C123" s="1"/>
      <c r="D123" s="1"/>
      <c r="E123" s="1"/>
      <c r="F123" s="1"/>
    </row>
    <row r="124" spans="1:6" x14ac:dyDescent="0.25">
      <c r="A124" s="188"/>
      <c r="B124" s="188"/>
      <c r="C124" s="1"/>
      <c r="D124" s="1"/>
      <c r="E124" s="1"/>
      <c r="F124" s="1"/>
    </row>
    <row r="125" spans="1:6" x14ac:dyDescent="0.25">
      <c r="A125" s="188"/>
      <c r="B125" s="188"/>
      <c r="C125" s="1"/>
      <c r="D125" s="1"/>
      <c r="E125" s="1"/>
      <c r="F125" s="1"/>
    </row>
    <row r="126" spans="1:6" x14ac:dyDescent="0.25">
      <c r="A126" s="188"/>
      <c r="B126" s="188"/>
      <c r="C126" s="1"/>
      <c r="D126" s="1"/>
      <c r="E126" s="1"/>
      <c r="F126" s="1"/>
    </row>
    <row r="127" spans="1:6" x14ac:dyDescent="0.25">
      <c r="A127" s="188"/>
      <c r="B127" s="188"/>
      <c r="C127" s="1"/>
      <c r="D127" s="1"/>
      <c r="E127" s="1"/>
      <c r="F127" s="1"/>
    </row>
    <row r="128" spans="1:6" x14ac:dyDescent="0.25">
      <c r="A128" s="188"/>
      <c r="B128" s="188"/>
      <c r="C128" s="1"/>
      <c r="D128" s="1"/>
      <c r="E128" s="1"/>
      <c r="F128" s="1"/>
    </row>
    <row r="129" spans="1:6" x14ac:dyDescent="0.25">
      <c r="A129" s="188"/>
      <c r="B129" s="188"/>
      <c r="C129" s="1"/>
      <c r="D129" s="1"/>
      <c r="E129" s="1"/>
      <c r="F129" s="1"/>
    </row>
    <row r="130" spans="1:6" x14ac:dyDescent="0.25">
      <c r="A130" s="188"/>
      <c r="B130" s="188"/>
      <c r="C130" s="1"/>
      <c r="D130" s="1"/>
      <c r="E130" s="1"/>
      <c r="F130" s="1"/>
    </row>
    <row r="131" spans="1:6" x14ac:dyDescent="0.25">
      <c r="A131" s="188"/>
      <c r="B131" s="188"/>
      <c r="C131" s="1"/>
      <c r="D131" s="1"/>
      <c r="E131" s="1"/>
      <c r="F131" s="1"/>
    </row>
    <row r="132" spans="1:6" x14ac:dyDescent="0.25">
      <c r="A132" s="188"/>
      <c r="B132" s="188"/>
      <c r="C132" s="1"/>
      <c r="D132" s="1"/>
      <c r="E132" s="1"/>
      <c r="F132" s="1"/>
    </row>
    <row r="133" spans="1:6" x14ac:dyDescent="0.25">
      <c r="A133" s="188"/>
      <c r="B133" s="188"/>
      <c r="C133" s="1"/>
      <c r="D133" s="1"/>
      <c r="E133" s="1"/>
      <c r="F133" s="1"/>
    </row>
    <row r="134" spans="1:6" x14ac:dyDescent="0.25">
      <c r="A134" s="188"/>
      <c r="B134" s="188"/>
      <c r="C134" s="1"/>
      <c r="D134" s="1"/>
      <c r="E134" s="1"/>
      <c r="F134" s="1"/>
    </row>
    <row r="135" spans="1:6" x14ac:dyDescent="0.25">
      <c r="A135" s="188"/>
      <c r="B135" s="188"/>
      <c r="C135" s="1"/>
      <c r="D135" s="1"/>
      <c r="E135" s="1"/>
      <c r="F135" s="1"/>
    </row>
    <row r="136" spans="1:6" x14ac:dyDescent="0.25">
      <c r="A136" s="188"/>
      <c r="B136" s="188"/>
      <c r="C136" s="1"/>
      <c r="D136" s="1"/>
      <c r="E136" s="1"/>
      <c r="F136" s="1"/>
    </row>
    <row r="137" spans="1:6" x14ac:dyDescent="0.25">
      <c r="A137" s="188"/>
      <c r="B137" s="188"/>
      <c r="C137" s="1"/>
      <c r="D137" s="1"/>
      <c r="E137" s="1"/>
      <c r="F137" s="1"/>
    </row>
    <row r="138" spans="1:6" x14ac:dyDescent="0.25">
      <c r="A138" s="188"/>
      <c r="B138" s="188"/>
      <c r="C138" s="1"/>
      <c r="D138" s="1"/>
      <c r="E138" s="1"/>
      <c r="F138" s="1"/>
    </row>
    <row r="139" spans="1:6" x14ac:dyDescent="0.25">
      <c r="A139" s="188"/>
      <c r="B139" s="188"/>
      <c r="C139" s="1"/>
      <c r="D139" s="1"/>
      <c r="E139" s="1"/>
      <c r="F139" s="1"/>
    </row>
    <row r="140" spans="1:6" x14ac:dyDescent="0.25">
      <c r="A140" s="188"/>
      <c r="B140" s="188"/>
      <c r="C140" s="1"/>
      <c r="D140" s="1"/>
      <c r="E140" s="1"/>
      <c r="F140" s="1"/>
    </row>
    <row r="141" spans="1:6" x14ac:dyDescent="0.25">
      <c r="A141" s="188"/>
      <c r="B141" s="188"/>
      <c r="C141" s="1"/>
      <c r="D141" s="1"/>
      <c r="E141" s="1"/>
      <c r="F141" s="1"/>
    </row>
    <row r="142" spans="1:6" x14ac:dyDescent="0.25">
      <c r="A142" s="188"/>
      <c r="B142" s="188"/>
      <c r="C142" s="1"/>
      <c r="D142" s="1"/>
      <c r="E142" s="1"/>
      <c r="F142" s="1"/>
    </row>
    <row r="143" spans="1:6" x14ac:dyDescent="0.25">
      <c r="A143" s="188"/>
      <c r="B143" s="188"/>
      <c r="C143" s="1"/>
      <c r="D143" s="1"/>
      <c r="E143" s="1"/>
      <c r="F143" s="1"/>
    </row>
    <row r="144" spans="1:6" x14ac:dyDescent="0.25">
      <c r="A144" s="188"/>
      <c r="B144" s="188"/>
      <c r="C144" s="1"/>
      <c r="D144" s="1"/>
      <c r="E144" s="1"/>
      <c r="F144" s="1"/>
    </row>
    <row r="145" spans="1:6" x14ac:dyDescent="0.25">
      <c r="A145" s="188"/>
      <c r="B145" s="188"/>
      <c r="C145" s="1"/>
      <c r="D145" s="1"/>
      <c r="E145" s="1"/>
      <c r="F145" s="1"/>
    </row>
    <row r="146" spans="1:6" x14ac:dyDescent="0.25">
      <c r="A146" s="188"/>
      <c r="B146" s="188"/>
      <c r="C146" s="1"/>
      <c r="D146" s="1"/>
      <c r="E146" s="1"/>
      <c r="F146" s="1"/>
    </row>
    <row r="147" spans="1:6" x14ac:dyDescent="0.25">
      <c r="A147" s="188"/>
      <c r="B147" s="188"/>
      <c r="C147" s="1"/>
      <c r="D147" s="1"/>
      <c r="E147" s="1"/>
      <c r="F147" s="1"/>
    </row>
    <row r="148" spans="1:6" x14ac:dyDescent="0.25">
      <c r="A148" s="188"/>
      <c r="B148" s="188"/>
      <c r="C148" s="1"/>
      <c r="D148" s="1"/>
      <c r="E148" s="1"/>
      <c r="F148" s="1"/>
    </row>
    <row r="149" spans="1:6" x14ac:dyDescent="0.25">
      <c r="A149" s="188"/>
      <c r="B149" s="188"/>
      <c r="C149" s="1"/>
      <c r="D149" s="1"/>
      <c r="E149" s="1"/>
      <c r="F149" s="1"/>
    </row>
    <row r="150" spans="1:6" x14ac:dyDescent="0.25">
      <c r="A150" s="188"/>
      <c r="B150" s="188"/>
      <c r="C150" s="1"/>
      <c r="D150" s="1"/>
      <c r="E150" s="1"/>
      <c r="F150" s="1"/>
    </row>
    <row r="151" spans="1:6" x14ac:dyDescent="0.25">
      <c r="A151" s="188"/>
      <c r="B151" s="188"/>
      <c r="C151" s="1"/>
      <c r="D151" s="1"/>
      <c r="E151" s="1"/>
      <c r="F151" s="1"/>
    </row>
    <row r="152" spans="1:6" x14ac:dyDescent="0.25">
      <c r="A152" s="188"/>
      <c r="B152" s="188"/>
      <c r="C152" s="1"/>
      <c r="D152" s="1"/>
      <c r="E152" s="1"/>
      <c r="F152" s="1"/>
    </row>
    <row r="153" spans="1:6" x14ac:dyDescent="0.25">
      <c r="A153" s="188"/>
      <c r="B153" s="188"/>
      <c r="C153" s="1"/>
      <c r="D153" s="1"/>
      <c r="E153" s="1"/>
      <c r="F153" s="1"/>
    </row>
    <row r="154" spans="1:6" x14ac:dyDescent="0.25">
      <c r="A154" s="188"/>
      <c r="B154" s="188"/>
      <c r="C154" s="1"/>
      <c r="D154" s="1"/>
      <c r="E154" s="1"/>
      <c r="F154" s="1"/>
    </row>
    <row r="155" spans="1:6" x14ac:dyDescent="0.25">
      <c r="A155" s="188"/>
      <c r="B155" s="188"/>
      <c r="C155" s="1"/>
      <c r="D155" s="1"/>
      <c r="E155" s="1"/>
      <c r="F155" s="1"/>
    </row>
    <row r="156" spans="1:6" x14ac:dyDescent="0.25">
      <c r="A156" s="188"/>
      <c r="B156" s="188"/>
      <c r="C156" s="1"/>
      <c r="D156" s="1"/>
      <c r="E156" s="1"/>
      <c r="F156" s="1"/>
    </row>
    <row r="157" spans="1:6" x14ac:dyDescent="0.25">
      <c r="A157" s="188"/>
      <c r="B157" s="188"/>
      <c r="C157" s="1"/>
      <c r="D157" s="1"/>
      <c r="E157" s="1"/>
      <c r="F157" s="1"/>
    </row>
    <row r="158" spans="1:6" x14ac:dyDescent="0.25">
      <c r="A158" s="188"/>
      <c r="B158" s="188"/>
      <c r="C158" s="1"/>
      <c r="D158" s="1"/>
      <c r="E158" s="1"/>
      <c r="F158" s="1"/>
    </row>
    <row r="159" spans="1:6" x14ac:dyDescent="0.25">
      <c r="A159" s="188"/>
      <c r="B159" s="188"/>
      <c r="C159" s="1"/>
      <c r="D159" s="1"/>
      <c r="E159" s="1"/>
      <c r="F159" s="1"/>
    </row>
    <row r="160" spans="1:6" x14ac:dyDescent="0.25">
      <c r="A160" s="188"/>
      <c r="B160" s="188"/>
      <c r="C160" s="1"/>
      <c r="D160" s="1"/>
      <c r="E160" s="1"/>
      <c r="F160" s="1"/>
    </row>
    <row r="161" spans="1:6" x14ac:dyDescent="0.25">
      <c r="A161" s="188"/>
      <c r="B161" s="188"/>
      <c r="C161" s="1"/>
      <c r="D161" s="1"/>
      <c r="E161" s="1"/>
      <c r="F161" s="1"/>
    </row>
    <row r="162" spans="1:6" x14ac:dyDescent="0.25">
      <c r="A162" s="188"/>
      <c r="B162" s="188"/>
      <c r="C162" s="1"/>
      <c r="D162" s="1"/>
      <c r="E162" s="1"/>
      <c r="F162" s="1"/>
    </row>
    <row r="163" spans="1:6" x14ac:dyDescent="0.25">
      <c r="A163" s="188"/>
      <c r="B163" s="188"/>
      <c r="C163" s="1"/>
      <c r="D163" s="1"/>
      <c r="E163" s="1"/>
      <c r="F163" s="1"/>
    </row>
    <row r="164" spans="1:6" x14ac:dyDescent="0.25">
      <c r="A164" s="188"/>
      <c r="B164" s="188"/>
      <c r="C164" s="1"/>
      <c r="D164" s="1"/>
      <c r="E164" s="1"/>
      <c r="F164" s="1"/>
    </row>
    <row r="165" spans="1:6" x14ac:dyDescent="0.25">
      <c r="A165" s="188"/>
      <c r="B165" s="188"/>
      <c r="C165" s="1"/>
      <c r="D165" s="1"/>
      <c r="E165" s="1"/>
      <c r="F165" s="1"/>
    </row>
    <row r="166" spans="1:6" x14ac:dyDescent="0.25">
      <c r="A166" s="188"/>
      <c r="B166" s="188"/>
      <c r="C166" s="1"/>
      <c r="D166" s="1"/>
      <c r="E166" s="1"/>
      <c r="F166" s="1"/>
    </row>
    <row r="167" spans="1:6" x14ac:dyDescent="0.25">
      <c r="A167" s="188"/>
      <c r="B167" s="188"/>
      <c r="C167" s="1"/>
      <c r="D167" s="1"/>
      <c r="E167" s="1"/>
      <c r="F167" s="1"/>
    </row>
    <row r="168" spans="1:6" x14ac:dyDescent="0.25">
      <c r="A168" s="188"/>
      <c r="B168" s="188"/>
      <c r="C168" s="1"/>
      <c r="D168" s="1"/>
      <c r="E168" s="1"/>
      <c r="F168" s="1"/>
    </row>
    <row r="169" spans="1:6" x14ac:dyDescent="0.25">
      <c r="A169" s="188"/>
      <c r="B169" s="188"/>
      <c r="C169" s="1"/>
      <c r="D169" s="1"/>
      <c r="E169" s="1"/>
      <c r="F169" s="1"/>
    </row>
    <row r="170" spans="1:6" x14ac:dyDescent="0.25">
      <c r="A170" s="188"/>
      <c r="B170" s="188"/>
      <c r="C170" s="1"/>
      <c r="D170" s="1"/>
      <c r="E170" s="1"/>
      <c r="F170" s="1"/>
    </row>
    <row r="171" spans="1:6" x14ac:dyDescent="0.25">
      <c r="A171" s="188"/>
      <c r="B171" s="188"/>
      <c r="C171" s="1"/>
      <c r="D171" s="1"/>
      <c r="E171" s="1"/>
      <c r="F171" s="1"/>
    </row>
    <row r="172" spans="1:6" x14ac:dyDescent="0.25">
      <c r="A172" s="188"/>
      <c r="B172" s="188"/>
      <c r="C172" s="1"/>
      <c r="D172" s="1"/>
      <c r="E172" s="1"/>
      <c r="F172" s="1"/>
    </row>
    <row r="173" spans="1:6" x14ac:dyDescent="0.25">
      <c r="A173" s="188"/>
      <c r="B173" s="188"/>
      <c r="C173" s="1"/>
      <c r="D173" s="1"/>
      <c r="E173" s="1"/>
      <c r="F173" s="1"/>
    </row>
    <row r="174" spans="1:6" x14ac:dyDescent="0.25">
      <c r="A174" s="188"/>
      <c r="B174" s="188"/>
      <c r="C174" s="1"/>
      <c r="D174" s="1"/>
      <c r="E174" s="1"/>
      <c r="F174" s="1"/>
    </row>
    <row r="175" spans="1:6" x14ac:dyDescent="0.25">
      <c r="A175" s="188"/>
      <c r="B175" s="188"/>
      <c r="C175" s="1"/>
      <c r="D175" s="1"/>
      <c r="E175" s="1"/>
      <c r="F175" s="1"/>
    </row>
    <row r="176" spans="1:6" x14ac:dyDescent="0.25">
      <c r="A176" s="188"/>
      <c r="B176" s="188"/>
      <c r="C176" s="1"/>
      <c r="D176" s="1"/>
      <c r="E176" s="1"/>
      <c r="F176" s="1"/>
    </row>
    <row r="177" spans="1:6" x14ac:dyDescent="0.25">
      <c r="A177" s="188"/>
      <c r="B177" s="188"/>
      <c r="C177" s="1"/>
      <c r="D177" s="1"/>
      <c r="E177" s="1"/>
      <c r="F177" s="1"/>
    </row>
    <row r="178" spans="1:6" x14ac:dyDescent="0.25">
      <c r="A178" s="188"/>
      <c r="B178" s="188"/>
      <c r="C178" s="1"/>
      <c r="D178" s="1"/>
      <c r="E178" s="1"/>
      <c r="F178" s="1"/>
    </row>
    <row r="179" spans="1:6" x14ac:dyDescent="0.25">
      <c r="A179" s="188"/>
      <c r="B179" s="188"/>
      <c r="C179" s="1"/>
      <c r="D179" s="1"/>
      <c r="E179" s="1"/>
      <c r="F179" s="1"/>
    </row>
    <row r="180" spans="1:6" x14ac:dyDescent="0.25">
      <c r="A180" s="188"/>
      <c r="B180" s="188"/>
      <c r="C180" s="1"/>
      <c r="D180" s="1"/>
      <c r="E180" s="1"/>
      <c r="F180" s="1"/>
    </row>
    <row r="181" spans="1:6" x14ac:dyDescent="0.25">
      <c r="A181" s="188"/>
      <c r="B181" s="188"/>
      <c r="C181" s="1"/>
      <c r="D181" s="1"/>
      <c r="E181" s="1"/>
      <c r="F181" s="1"/>
    </row>
    <row r="182" spans="1:6" x14ac:dyDescent="0.25">
      <c r="A182" s="188"/>
      <c r="B182" s="188"/>
      <c r="C182" s="1"/>
      <c r="D182" s="1"/>
      <c r="E182" s="1"/>
      <c r="F182" s="1"/>
    </row>
    <row r="183" spans="1:6" x14ac:dyDescent="0.25">
      <c r="A183" s="188"/>
      <c r="B183" s="188"/>
      <c r="C183" s="1"/>
      <c r="D183" s="1"/>
      <c r="E183" s="1"/>
      <c r="F183" s="1"/>
    </row>
    <row r="184" spans="1:6" x14ac:dyDescent="0.25">
      <c r="A184" s="188"/>
      <c r="B184" s="188"/>
      <c r="C184" s="1"/>
      <c r="D184" s="1"/>
      <c r="E184" s="1"/>
      <c r="F184" s="1"/>
    </row>
    <row r="185" spans="1:6" x14ac:dyDescent="0.25">
      <c r="A185" s="188"/>
      <c r="B185" s="188"/>
      <c r="C185" s="1"/>
      <c r="D185" s="1"/>
      <c r="E185" s="1"/>
      <c r="F185" s="1"/>
    </row>
    <row r="186" spans="1:6" x14ac:dyDescent="0.25">
      <c r="A186" s="188"/>
      <c r="B186" s="188"/>
      <c r="C186" s="1"/>
      <c r="D186" s="1"/>
      <c r="E186" s="1"/>
      <c r="F186" s="1"/>
    </row>
    <row r="187" spans="1:6" x14ac:dyDescent="0.25">
      <c r="A187" s="188"/>
      <c r="B187" s="188"/>
      <c r="C187" s="1"/>
      <c r="D187" s="1"/>
      <c r="E187" s="1"/>
      <c r="F187" s="1"/>
    </row>
    <row r="188" spans="1:6" x14ac:dyDescent="0.25">
      <c r="A188" s="188"/>
      <c r="B188" s="188"/>
      <c r="C188" s="1"/>
      <c r="D188" s="1"/>
      <c r="E188" s="1"/>
      <c r="F188" s="1"/>
    </row>
    <row r="189" spans="1:6" x14ac:dyDescent="0.25">
      <c r="A189" s="188"/>
      <c r="B189" s="188"/>
      <c r="C189" s="1"/>
      <c r="D189" s="1"/>
      <c r="E189" s="1"/>
      <c r="F189" s="1"/>
    </row>
    <row r="190" spans="1:6" x14ac:dyDescent="0.25">
      <c r="A190" s="188"/>
      <c r="B190" s="188"/>
      <c r="C190" s="1"/>
      <c r="D190" s="1"/>
      <c r="E190" s="1"/>
      <c r="F190" s="1"/>
    </row>
    <row r="191" spans="1:6" x14ac:dyDescent="0.25">
      <c r="A191" s="188"/>
      <c r="B191" s="188"/>
      <c r="C191" s="1"/>
      <c r="D191" s="1"/>
      <c r="E191" s="1"/>
      <c r="F191" s="1"/>
    </row>
    <row r="192" spans="1:6" x14ac:dyDescent="0.25">
      <c r="A192" s="188"/>
      <c r="B192" s="188"/>
      <c r="C192" s="1"/>
      <c r="D192" s="1"/>
      <c r="E192" s="1"/>
      <c r="F192" s="1"/>
    </row>
    <row r="193" spans="1:6" x14ac:dyDescent="0.25">
      <c r="A193" s="188"/>
      <c r="B193" s="188"/>
      <c r="C193" s="1"/>
      <c r="D193" s="1"/>
      <c r="E193" s="1"/>
      <c r="F193" s="1"/>
    </row>
    <row r="194" spans="1:6" x14ac:dyDescent="0.25">
      <c r="A194" s="188"/>
      <c r="B194" s="188"/>
      <c r="C194" s="1"/>
      <c r="D194" s="1"/>
      <c r="E194" s="1"/>
      <c r="F194" s="1"/>
    </row>
    <row r="195" spans="1:6" x14ac:dyDescent="0.25">
      <c r="A195" s="188"/>
      <c r="B195" s="188"/>
      <c r="C195" s="1"/>
      <c r="D195" s="1"/>
      <c r="E195" s="1"/>
      <c r="F195" s="1"/>
    </row>
    <row r="196" spans="1:6" x14ac:dyDescent="0.25">
      <c r="A196" s="188"/>
      <c r="B196" s="188"/>
      <c r="C196" s="1"/>
      <c r="D196" s="1"/>
      <c r="E196" s="1"/>
      <c r="F196" s="1"/>
    </row>
    <row r="197" spans="1:6" x14ac:dyDescent="0.25">
      <c r="A197" s="188"/>
      <c r="B197" s="188"/>
      <c r="C197" s="1"/>
      <c r="D197" s="1"/>
      <c r="E197" s="1"/>
      <c r="F197" s="1"/>
    </row>
    <row r="198" spans="1:6" x14ac:dyDescent="0.25">
      <c r="A198" s="188"/>
      <c r="B198" s="188"/>
      <c r="C198" s="1"/>
      <c r="D198" s="1"/>
      <c r="E198" s="1"/>
      <c r="F198" s="1"/>
    </row>
    <row r="199" spans="1:6" x14ac:dyDescent="0.25">
      <c r="A199" s="188"/>
      <c r="B199" s="188"/>
      <c r="C199" s="1"/>
      <c r="D199" s="1"/>
      <c r="E199" s="1"/>
      <c r="F199" s="1"/>
    </row>
    <row r="200" spans="1:6" x14ac:dyDescent="0.25">
      <c r="A200" s="188"/>
      <c r="B200" s="188"/>
      <c r="C200" s="1"/>
      <c r="D200" s="1"/>
      <c r="E200" s="1"/>
      <c r="F200" s="1"/>
    </row>
    <row r="201" spans="1:6" x14ac:dyDescent="0.25">
      <c r="A201" s="188"/>
      <c r="B201" s="188"/>
      <c r="C201" s="1"/>
      <c r="D201" s="1"/>
      <c r="E201" s="1"/>
      <c r="F201" s="1"/>
    </row>
    <row r="202" spans="1:6" x14ac:dyDescent="0.25">
      <c r="A202" s="188"/>
      <c r="B202" s="188"/>
      <c r="C202" s="1"/>
      <c r="D202" s="1"/>
      <c r="E202" s="1"/>
      <c r="F202" s="1"/>
    </row>
    <row r="203" spans="1:6" x14ac:dyDescent="0.25">
      <c r="A203" s="188"/>
      <c r="B203" s="188"/>
      <c r="C203" s="1"/>
      <c r="D203" s="1"/>
      <c r="E203" s="1"/>
      <c r="F203" s="1"/>
    </row>
    <row r="204" spans="1:6" x14ac:dyDescent="0.25">
      <c r="A204" s="188"/>
      <c r="B204" s="188"/>
      <c r="C204" s="1"/>
      <c r="D204" s="1"/>
      <c r="E204" s="1"/>
      <c r="F204" s="1"/>
    </row>
    <row r="205" spans="1:6" x14ac:dyDescent="0.25">
      <c r="A205" s="188"/>
      <c r="B205" s="188"/>
      <c r="C205" s="1"/>
      <c r="D205" s="1"/>
      <c r="E205" s="1"/>
      <c r="F205" s="1"/>
    </row>
    <row r="206" spans="1:6" x14ac:dyDescent="0.25">
      <c r="A206" s="188"/>
      <c r="B206" s="188"/>
      <c r="C206" s="1"/>
      <c r="D206" s="1"/>
      <c r="E206" s="1"/>
      <c r="F206" s="1"/>
    </row>
    <row r="207" spans="1:6" x14ac:dyDescent="0.25">
      <c r="A207" s="188"/>
      <c r="B207" s="188"/>
      <c r="C207" s="1"/>
      <c r="D207" s="1"/>
      <c r="E207" s="1"/>
      <c r="F207" s="1"/>
    </row>
    <row r="208" spans="1:6" x14ac:dyDescent="0.25">
      <c r="A208" s="188"/>
      <c r="B208" s="188"/>
      <c r="C208" s="1"/>
      <c r="D208" s="1"/>
      <c r="E208" s="1"/>
      <c r="F208" s="1"/>
    </row>
    <row r="209" spans="1:6" x14ac:dyDescent="0.25">
      <c r="A209" s="188"/>
      <c r="B209" s="188"/>
      <c r="C209" s="1"/>
      <c r="D209" s="1"/>
      <c r="E209" s="1"/>
      <c r="F209" s="1"/>
    </row>
    <row r="210" spans="1:6" x14ac:dyDescent="0.25">
      <c r="A210" s="188"/>
      <c r="B210" s="188"/>
      <c r="C210" s="1"/>
      <c r="D210" s="1"/>
      <c r="E210" s="1"/>
      <c r="F210" s="1"/>
    </row>
    <row r="211" spans="1:6" x14ac:dyDescent="0.25">
      <c r="A211" s="188"/>
      <c r="B211" s="188"/>
      <c r="C211" s="1"/>
      <c r="D211" s="1"/>
      <c r="E211" s="1"/>
      <c r="F211" s="1"/>
    </row>
    <row r="212" spans="1:6" x14ac:dyDescent="0.25">
      <c r="A212" s="188"/>
      <c r="B212" s="188"/>
      <c r="C212" s="1"/>
      <c r="D212" s="1"/>
      <c r="E212" s="1"/>
      <c r="F212" s="1"/>
    </row>
    <row r="213" spans="1:6" x14ac:dyDescent="0.25">
      <c r="A213" s="188"/>
      <c r="B213" s="188"/>
      <c r="C213" s="1"/>
      <c r="D213" s="1"/>
      <c r="E213" s="1"/>
      <c r="F213" s="1"/>
    </row>
    <row r="214" spans="1:6" x14ac:dyDescent="0.25">
      <c r="A214" s="188"/>
      <c r="B214" s="188"/>
      <c r="C214" s="1"/>
      <c r="D214" s="1"/>
      <c r="E214" s="1"/>
      <c r="F214" s="1"/>
    </row>
    <row r="215" spans="1:6" x14ac:dyDescent="0.25">
      <c r="A215" s="188"/>
      <c r="B215" s="188"/>
      <c r="C215" s="1"/>
      <c r="D215" s="1"/>
      <c r="E215" s="1"/>
      <c r="F215" s="1"/>
    </row>
    <row r="216" spans="1:6" x14ac:dyDescent="0.25">
      <c r="A216" s="188"/>
      <c r="B216" s="188"/>
      <c r="C216" s="1"/>
      <c r="D216" s="1"/>
      <c r="E216" s="1"/>
      <c r="F216" s="1"/>
    </row>
    <row r="217" spans="1:6" x14ac:dyDescent="0.25">
      <c r="A217" s="188"/>
      <c r="B217" s="188"/>
      <c r="C217" s="1"/>
      <c r="D217" s="1"/>
      <c r="E217" s="1"/>
      <c r="F217" s="1"/>
    </row>
    <row r="218" spans="1:6" x14ac:dyDescent="0.25">
      <c r="A218" s="188"/>
      <c r="B218" s="188"/>
      <c r="C218" s="1"/>
      <c r="D218" s="1"/>
      <c r="E218" s="1"/>
      <c r="F218" s="1"/>
    </row>
    <row r="219" spans="1:6" x14ac:dyDescent="0.25">
      <c r="A219" s="188"/>
      <c r="B219" s="188"/>
      <c r="C219" s="1"/>
      <c r="D219" s="1"/>
      <c r="E219" s="1"/>
      <c r="F219" s="1"/>
    </row>
    <row r="220" spans="1:6" x14ac:dyDescent="0.25">
      <c r="A220" s="188"/>
      <c r="B220" s="188"/>
      <c r="C220" s="1"/>
      <c r="D220" s="1"/>
      <c r="E220" s="1"/>
      <c r="F220" s="1"/>
    </row>
    <row r="221" spans="1:6" x14ac:dyDescent="0.25">
      <c r="A221" s="188"/>
      <c r="B221" s="188"/>
      <c r="C221" s="1"/>
      <c r="D221" s="1"/>
      <c r="E221" s="1"/>
      <c r="F221" s="1"/>
    </row>
    <row r="222" spans="1:6" x14ac:dyDescent="0.25">
      <c r="A222" s="188"/>
      <c r="B222" s="188"/>
      <c r="C222" s="1"/>
      <c r="D222" s="1"/>
      <c r="E222" s="1"/>
      <c r="F222" s="1"/>
    </row>
    <row r="223" spans="1:6" x14ac:dyDescent="0.25">
      <c r="A223" s="188"/>
      <c r="B223" s="188"/>
      <c r="C223" s="1"/>
      <c r="D223" s="1"/>
      <c r="E223" s="1"/>
      <c r="F223" s="1"/>
    </row>
    <row r="224" spans="1:6" x14ac:dyDescent="0.25">
      <c r="A224" s="188"/>
      <c r="B224" s="188"/>
      <c r="C224" s="1"/>
      <c r="D224" s="1"/>
      <c r="E224" s="1"/>
      <c r="F224" s="1"/>
    </row>
    <row r="225" spans="1:6" x14ac:dyDescent="0.25">
      <c r="A225" s="188"/>
      <c r="B225" s="188"/>
      <c r="C225" s="1"/>
      <c r="D225" s="1"/>
      <c r="E225" s="1"/>
      <c r="F225" s="1"/>
    </row>
    <row r="226" spans="1:6" x14ac:dyDescent="0.25">
      <c r="A226" s="188"/>
      <c r="B226" s="188"/>
      <c r="C226" s="1"/>
      <c r="D226" s="1"/>
      <c r="E226" s="1"/>
      <c r="F226" s="1"/>
    </row>
    <row r="227" spans="1:6" x14ac:dyDescent="0.25">
      <c r="A227" s="188"/>
      <c r="B227" s="188"/>
      <c r="C227" s="1"/>
      <c r="D227" s="1"/>
      <c r="E227" s="1"/>
      <c r="F227" s="1"/>
    </row>
    <row r="228" spans="1:6" x14ac:dyDescent="0.25">
      <c r="A228" s="188"/>
      <c r="B228" s="188"/>
      <c r="C228" s="1"/>
      <c r="D228" s="1"/>
      <c r="E228" s="1"/>
      <c r="F228" s="1"/>
    </row>
    <row r="229" spans="1:6" x14ac:dyDescent="0.25">
      <c r="A229" s="188"/>
      <c r="B229" s="188"/>
      <c r="C229" s="1"/>
      <c r="D229" s="1"/>
      <c r="E229" s="1"/>
      <c r="F229" s="1"/>
    </row>
    <row r="230" spans="1:6" x14ac:dyDescent="0.25">
      <c r="A230" s="188"/>
      <c r="B230" s="188"/>
      <c r="C230" s="1"/>
      <c r="D230" s="1"/>
      <c r="E230" s="1"/>
      <c r="F230" s="1"/>
    </row>
    <row r="231" spans="1:6" x14ac:dyDescent="0.25">
      <c r="A231" s="188"/>
      <c r="B231" s="188"/>
      <c r="C231" s="1"/>
      <c r="D231" s="1"/>
      <c r="E231" s="1"/>
      <c r="F231" s="1"/>
    </row>
    <row r="232" spans="1:6" x14ac:dyDescent="0.25">
      <c r="A232" s="188"/>
      <c r="B232" s="188"/>
      <c r="C232" s="1"/>
      <c r="D232" s="1"/>
      <c r="E232" s="1"/>
      <c r="F232" s="1"/>
    </row>
    <row r="233" spans="1:6" x14ac:dyDescent="0.25">
      <c r="A233" s="188"/>
      <c r="B233" s="188"/>
      <c r="C233" s="1"/>
      <c r="D233" s="1"/>
      <c r="E233" s="1"/>
      <c r="F233" s="1"/>
    </row>
    <row r="234" spans="1:6" x14ac:dyDescent="0.25">
      <c r="A234" s="188"/>
      <c r="B234" s="188"/>
      <c r="C234" s="1"/>
      <c r="D234" s="1"/>
      <c r="E234" s="1"/>
      <c r="F234" s="1"/>
    </row>
    <row r="235" spans="1:6" x14ac:dyDescent="0.25">
      <c r="A235" s="188"/>
      <c r="B235" s="188"/>
      <c r="C235" s="1"/>
      <c r="D235" s="1"/>
      <c r="E235" s="1"/>
      <c r="F235" s="1"/>
    </row>
    <row r="236" spans="1:6" x14ac:dyDescent="0.25">
      <c r="A236" s="188"/>
      <c r="B236" s="188"/>
      <c r="C236" s="1"/>
      <c r="D236" s="1"/>
      <c r="E236" s="1"/>
      <c r="F236" s="1"/>
    </row>
    <row r="237" spans="1:6" x14ac:dyDescent="0.25">
      <c r="A237" s="188"/>
      <c r="B237" s="188"/>
      <c r="C237" s="1"/>
      <c r="D237" s="1"/>
      <c r="E237" s="1"/>
      <c r="F237" s="1"/>
    </row>
    <row r="238" spans="1:6" x14ac:dyDescent="0.25">
      <c r="A238" s="188"/>
      <c r="B238" s="188"/>
      <c r="C238" s="1"/>
      <c r="D238" s="1"/>
      <c r="E238" s="1"/>
      <c r="F238" s="1"/>
    </row>
    <row r="239" spans="1:6" x14ac:dyDescent="0.25">
      <c r="A239" s="188"/>
      <c r="B239" s="188"/>
      <c r="C239" s="1"/>
      <c r="D239" s="1"/>
      <c r="E239" s="1"/>
      <c r="F239" s="1"/>
    </row>
    <row r="240" spans="1:6" x14ac:dyDescent="0.25">
      <c r="A240" s="188"/>
      <c r="B240" s="188"/>
      <c r="C240" s="1"/>
      <c r="D240" s="1"/>
      <c r="E240" s="1"/>
      <c r="F240" s="1"/>
    </row>
    <row r="241" spans="1:6" x14ac:dyDescent="0.25">
      <c r="A241" s="188"/>
      <c r="B241" s="188"/>
      <c r="C241" s="1"/>
      <c r="D241" s="1"/>
      <c r="E241" s="1"/>
      <c r="F241" s="1"/>
    </row>
    <row r="242" spans="1:6" x14ac:dyDescent="0.25">
      <c r="A242" s="188"/>
      <c r="B242" s="188"/>
      <c r="C242" s="1"/>
      <c r="D242" s="1"/>
      <c r="E242" s="1"/>
      <c r="F242" s="1"/>
    </row>
    <row r="243" spans="1:6" x14ac:dyDescent="0.25">
      <c r="A243" s="188"/>
      <c r="B243" s="188"/>
      <c r="C243" s="1"/>
      <c r="D243" s="1"/>
      <c r="E243" s="1"/>
      <c r="F243" s="1"/>
    </row>
    <row r="244" spans="1:6" x14ac:dyDescent="0.25">
      <c r="A244" s="188"/>
      <c r="B244" s="188"/>
      <c r="C244" s="1"/>
      <c r="D244" s="1"/>
      <c r="E244" s="1"/>
      <c r="F244" s="1"/>
    </row>
    <row r="245" spans="1:6" x14ac:dyDescent="0.25">
      <c r="A245" s="188"/>
      <c r="B245" s="188"/>
      <c r="C245" s="1"/>
      <c r="D245" s="1"/>
      <c r="E245" s="1"/>
      <c r="F245" s="1"/>
    </row>
    <row r="246" spans="1:6" x14ac:dyDescent="0.25">
      <c r="A246" s="188"/>
      <c r="B246" s="188"/>
      <c r="C246" s="1"/>
      <c r="D246" s="1"/>
      <c r="E246" s="1"/>
      <c r="F246" s="1"/>
    </row>
    <row r="247" spans="1:6" x14ac:dyDescent="0.25">
      <c r="A247" s="188"/>
      <c r="B247" s="188"/>
      <c r="C247" s="1"/>
      <c r="D247" s="1"/>
      <c r="E247" s="1"/>
      <c r="F247" s="1"/>
    </row>
    <row r="248" spans="1:6" x14ac:dyDescent="0.25">
      <c r="A248" s="188"/>
      <c r="B248" s="188"/>
      <c r="C248" s="1"/>
      <c r="D248" s="1"/>
      <c r="E248" s="1"/>
      <c r="F248" s="1"/>
    </row>
    <row r="249" spans="1:6" x14ac:dyDescent="0.25">
      <c r="A249" s="188"/>
      <c r="B249" s="188"/>
      <c r="C249" s="1"/>
      <c r="D249" s="1"/>
      <c r="E249" s="1"/>
      <c r="F249" s="1"/>
    </row>
    <row r="250" spans="1:6" x14ac:dyDescent="0.25">
      <c r="A250" s="188"/>
      <c r="B250" s="188"/>
      <c r="C250" s="1"/>
      <c r="D250" s="1"/>
      <c r="E250" s="1"/>
      <c r="F250" s="1"/>
    </row>
    <row r="251" spans="1:6" x14ac:dyDescent="0.25">
      <c r="A251" s="188"/>
      <c r="B251" s="188"/>
      <c r="C251" s="1"/>
      <c r="D251" s="1"/>
      <c r="E251" s="1"/>
      <c r="F251" s="1"/>
    </row>
    <row r="252" spans="1:6" x14ac:dyDescent="0.25">
      <c r="A252" s="188"/>
      <c r="B252" s="188"/>
      <c r="C252" s="1"/>
      <c r="D252" s="1"/>
      <c r="E252" s="1"/>
      <c r="F252" s="1"/>
    </row>
    <row r="253" spans="1:6" x14ac:dyDescent="0.25">
      <c r="A253" s="188"/>
      <c r="B253" s="188"/>
      <c r="C253" s="1"/>
      <c r="D253" s="1"/>
      <c r="E253" s="1"/>
      <c r="F253" s="1"/>
    </row>
    <row r="254" spans="1:6" x14ac:dyDescent="0.25">
      <c r="A254" s="188"/>
      <c r="B254" s="188"/>
      <c r="C254" s="1"/>
      <c r="D254" s="1"/>
      <c r="E254" s="1"/>
      <c r="F254" s="1"/>
    </row>
    <row r="255" spans="1:6" x14ac:dyDescent="0.25">
      <c r="A255" s="188"/>
      <c r="B255" s="188"/>
      <c r="C255" s="1"/>
      <c r="D255" s="1"/>
      <c r="E255" s="1"/>
      <c r="F255" s="1"/>
    </row>
    <row r="256" spans="1:6" x14ac:dyDescent="0.25">
      <c r="A256" s="188"/>
      <c r="B256" s="188"/>
      <c r="C256" s="1"/>
      <c r="D256" s="1"/>
      <c r="E256" s="1"/>
      <c r="F256" s="1"/>
    </row>
    <row r="257" spans="1:6" x14ac:dyDescent="0.25">
      <c r="A257" s="188"/>
      <c r="B257" s="188"/>
      <c r="C257" s="1"/>
      <c r="D257" s="1"/>
      <c r="E257" s="1"/>
      <c r="F257" s="1"/>
    </row>
    <row r="258" spans="1:6" x14ac:dyDescent="0.25">
      <c r="A258" s="188"/>
      <c r="B258" s="188"/>
      <c r="C258" s="1"/>
      <c r="D258" s="1"/>
      <c r="E258" s="1"/>
      <c r="F258" s="1"/>
    </row>
    <row r="259" spans="1:6" x14ac:dyDescent="0.25">
      <c r="A259" s="188"/>
      <c r="B259" s="188"/>
      <c r="C259" s="1"/>
      <c r="D259" s="1"/>
      <c r="E259" s="1"/>
      <c r="F259" s="1"/>
    </row>
    <row r="260" spans="1:6" x14ac:dyDescent="0.25">
      <c r="A260" s="188"/>
      <c r="B260" s="188"/>
      <c r="C260" s="1"/>
      <c r="D260" s="1"/>
      <c r="E260" s="1"/>
      <c r="F260" s="1"/>
    </row>
    <row r="261" spans="1:6" x14ac:dyDescent="0.25">
      <c r="A261" s="188"/>
      <c r="B261" s="188"/>
      <c r="C261" s="1"/>
      <c r="D261" s="1"/>
      <c r="E261" s="1"/>
      <c r="F261" s="1"/>
    </row>
    <row r="262" spans="1:6" x14ac:dyDescent="0.25">
      <c r="A262" s="188"/>
      <c r="B262" s="188"/>
      <c r="C262" s="1"/>
      <c r="D262" s="1"/>
      <c r="E262" s="1"/>
      <c r="F262" s="1"/>
    </row>
    <row r="263" spans="1:6" x14ac:dyDescent="0.25">
      <c r="A263" s="188"/>
      <c r="B263" s="188"/>
      <c r="C263" s="1"/>
      <c r="D263" s="1"/>
      <c r="E263" s="1"/>
      <c r="F263" s="1"/>
    </row>
    <row r="264" spans="1:6" x14ac:dyDescent="0.25">
      <c r="A264" s="188"/>
      <c r="B264" s="188"/>
      <c r="C264" s="1"/>
      <c r="D264" s="1"/>
      <c r="E264" s="1"/>
      <c r="F264" s="1"/>
    </row>
    <row r="265" spans="1:6" x14ac:dyDescent="0.25">
      <c r="A265" s="188"/>
      <c r="B265" s="188"/>
      <c r="C265" s="1"/>
      <c r="D265" s="1"/>
      <c r="E265" s="1"/>
      <c r="F265" s="1"/>
    </row>
    <row r="266" spans="1:6" x14ac:dyDescent="0.25">
      <c r="A266" s="188"/>
      <c r="B266" s="188"/>
      <c r="C266" s="1"/>
      <c r="D266" s="1"/>
      <c r="E266" s="1"/>
      <c r="F266" s="1"/>
    </row>
    <row r="267" spans="1:6" x14ac:dyDescent="0.25">
      <c r="A267" s="188"/>
      <c r="B267" s="188"/>
      <c r="C267" s="1"/>
      <c r="D267" s="1"/>
      <c r="E267" s="1"/>
      <c r="F267" s="1"/>
    </row>
    <row r="268" spans="1:6" x14ac:dyDescent="0.25">
      <c r="A268" s="188"/>
      <c r="B268" s="188"/>
      <c r="C268" s="1"/>
      <c r="D268" s="1"/>
      <c r="E268" s="1"/>
      <c r="F268" s="1"/>
    </row>
    <row r="269" spans="1:6" x14ac:dyDescent="0.25">
      <c r="A269" s="188"/>
      <c r="B269" s="188"/>
      <c r="C269" s="1"/>
      <c r="D269" s="1"/>
      <c r="E269" s="1"/>
      <c r="F269" s="1"/>
    </row>
    <row r="270" spans="1:6" x14ac:dyDescent="0.25">
      <c r="A270" s="188"/>
      <c r="B270" s="188"/>
      <c r="C270" s="1"/>
      <c r="D270" s="1"/>
      <c r="E270" s="1"/>
      <c r="F270" s="1"/>
    </row>
    <row r="271" spans="1:6" x14ac:dyDescent="0.25">
      <c r="A271" s="188"/>
      <c r="B271" s="188"/>
      <c r="C271" s="1"/>
      <c r="D271" s="1"/>
      <c r="E271" s="1"/>
      <c r="F271" s="1"/>
    </row>
    <row r="272" spans="1:6" x14ac:dyDescent="0.25">
      <c r="A272" s="188"/>
      <c r="B272" s="188"/>
      <c r="C272" s="1"/>
      <c r="D272" s="1"/>
      <c r="E272" s="1"/>
      <c r="F272" s="1"/>
    </row>
    <row r="273" spans="1:6" x14ac:dyDescent="0.25">
      <c r="A273" s="188"/>
      <c r="B273" s="188"/>
      <c r="C273" s="1"/>
      <c r="D273" s="1"/>
      <c r="E273" s="1"/>
      <c r="F273" s="1"/>
    </row>
    <row r="274" spans="1:6" x14ac:dyDescent="0.25">
      <c r="A274" s="188"/>
      <c r="B274" s="188"/>
      <c r="C274" s="1"/>
      <c r="D274" s="1"/>
      <c r="E274" s="1"/>
      <c r="F274" s="1"/>
    </row>
    <row r="275" spans="1:6" x14ac:dyDescent="0.25">
      <c r="A275" s="188"/>
      <c r="B275" s="188"/>
      <c r="C275" s="1"/>
      <c r="D275" s="1"/>
      <c r="E275" s="1"/>
      <c r="F275" s="1"/>
    </row>
    <row r="276" spans="1:6" x14ac:dyDescent="0.25">
      <c r="A276" s="188"/>
      <c r="B276" s="188"/>
      <c r="C276" s="1"/>
      <c r="D276" s="1"/>
      <c r="E276" s="1"/>
      <c r="F276" s="1"/>
    </row>
    <row r="277" spans="1:6" x14ac:dyDescent="0.25">
      <c r="A277" s="188"/>
      <c r="B277" s="188"/>
      <c r="C277" s="1"/>
      <c r="D277" s="1"/>
      <c r="E277" s="1"/>
      <c r="F277" s="1"/>
    </row>
    <row r="278" spans="1:6" x14ac:dyDescent="0.25">
      <c r="A278" s="188"/>
      <c r="B278" s="188"/>
      <c r="C278" s="1"/>
      <c r="D278" s="1"/>
      <c r="E278" s="1"/>
      <c r="F278" s="1"/>
    </row>
    <row r="279" spans="1:6" x14ac:dyDescent="0.25">
      <c r="A279" s="188"/>
      <c r="B279" s="188"/>
      <c r="C279" s="1"/>
      <c r="D279" s="1"/>
      <c r="E279" s="1"/>
      <c r="F279" s="1"/>
    </row>
    <row r="280" spans="1:6" x14ac:dyDescent="0.25">
      <c r="A280" s="188"/>
      <c r="B280" s="188"/>
      <c r="C280" s="1"/>
      <c r="D280" s="1"/>
      <c r="E280" s="1"/>
      <c r="F280" s="1"/>
    </row>
    <row r="281" spans="1:6" x14ac:dyDescent="0.25">
      <c r="A281" s="188"/>
      <c r="B281" s="188"/>
      <c r="C281" s="1"/>
      <c r="D281" s="1"/>
      <c r="E281" s="1"/>
      <c r="F281" s="1"/>
    </row>
    <row r="282" spans="1:6" x14ac:dyDescent="0.25">
      <c r="A282" s="188"/>
      <c r="B282" s="188"/>
      <c r="C282" s="1"/>
      <c r="D282" s="1"/>
      <c r="E282" s="1"/>
      <c r="F282" s="1"/>
    </row>
    <row r="283" spans="1:6" x14ac:dyDescent="0.25">
      <c r="A283" s="188"/>
      <c r="B283" s="188"/>
      <c r="C283" s="1"/>
      <c r="D283" s="1"/>
      <c r="E283" s="1"/>
      <c r="F283" s="1"/>
    </row>
    <row r="284" spans="1:6" x14ac:dyDescent="0.25">
      <c r="A284" s="188"/>
      <c r="B284" s="188"/>
      <c r="C284" s="1"/>
      <c r="D284" s="1"/>
      <c r="E284" s="1"/>
      <c r="F284" s="1"/>
    </row>
    <row r="285" spans="1:6" x14ac:dyDescent="0.25">
      <c r="A285" s="188"/>
      <c r="B285" s="188"/>
      <c r="C285" s="1"/>
      <c r="D285" s="1"/>
      <c r="E285" s="1"/>
      <c r="F285" s="1"/>
    </row>
    <row r="286" spans="1:6" x14ac:dyDescent="0.25">
      <c r="A286" s="188"/>
      <c r="B286" s="188"/>
      <c r="C286" s="1"/>
      <c r="D286" s="1"/>
      <c r="E286" s="1"/>
      <c r="F286" s="1"/>
    </row>
    <row r="287" spans="1:6" x14ac:dyDescent="0.25">
      <c r="A287" s="188"/>
      <c r="B287" s="188"/>
      <c r="C287" s="1"/>
      <c r="D287" s="1"/>
      <c r="E287" s="1"/>
      <c r="F287" s="1"/>
    </row>
    <row r="288" spans="1:6" x14ac:dyDescent="0.25">
      <c r="A288" s="188"/>
      <c r="B288" s="188"/>
      <c r="C288" s="1"/>
      <c r="D288" s="1"/>
      <c r="E288" s="1"/>
      <c r="F288" s="1"/>
    </row>
    <row r="289" spans="1:6" x14ac:dyDescent="0.25">
      <c r="A289" s="188"/>
      <c r="B289" s="188"/>
      <c r="C289" s="1"/>
      <c r="D289" s="1"/>
      <c r="E289" s="1"/>
      <c r="F289" s="1"/>
    </row>
    <row r="290" spans="1:6" x14ac:dyDescent="0.25">
      <c r="A290" s="188"/>
      <c r="B290" s="188"/>
      <c r="C290" s="1"/>
      <c r="D290" s="1"/>
      <c r="E290" s="1"/>
      <c r="F290" s="1"/>
    </row>
    <row r="291" spans="1:6" x14ac:dyDescent="0.25">
      <c r="A291" s="188"/>
      <c r="B291" s="188"/>
      <c r="C291" s="1"/>
      <c r="D291" s="1"/>
      <c r="E291" s="1"/>
      <c r="F291" s="1"/>
    </row>
    <row r="292" spans="1:6" x14ac:dyDescent="0.25">
      <c r="A292" s="188"/>
      <c r="B292" s="188"/>
      <c r="C292" s="1"/>
      <c r="D292" s="1"/>
      <c r="E292" s="1"/>
      <c r="F292" s="1"/>
    </row>
    <row r="293" spans="1:6" x14ac:dyDescent="0.25">
      <c r="A293" s="188"/>
      <c r="B293" s="188"/>
      <c r="C293" s="1"/>
      <c r="D293" s="1"/>
      <c r="E293" s="1"/>
      <c r="F293" s="1"/>
    </row>
    <row r="294" spans="1:6" x14ac:dyDescent="0.25">
      <c r="A294" s="188"/>
      <c r="B294" s="188"/>
      <c r="C294" s="1"/>
      <c r="D294" s="1"/>
      <c r="E294" s="1"/>
      <c r="F294" s="1"/>
    </row>
    <row r="295" spans="1:6" x14ac:dyDescent="0.25">
      <c r="A295" s="188"/>
      <c r="B295" s="188"/>
      <c r="C295" s="1"/>
      <c r="D295" s="1"/>
      <c r="E295" s="1"/>
      <c r="F295" s="1"/>
    </row>
    <row r="296" spans="1:6" x14ac:dyDescent="0.25">
      <c r="A296" s="188"/>
      <c r="B296" s="188"/>
      <c r="C296" s="1"/>
      <c r="D296" s="1"/>
      <c r="E296" s="1"/>
      <c r="F296" s="1"/>
    </row>
    <row r="297" spans="1:6" x14ac:dyDescent="0.25">
      <c r="A297" s="188"/>
      <c r="B297" s="188"/>
      <c r="C297" s="1"/>
      <c r="D297" s="1"/>
      <c r="E297" s="1"/>
      <c r="F297" s="1"/>
    </row>
    <row r="298" spans="1:6" x14ac:dyDescent="0.25">
      <c r="A298" s="188"/>
      <c r="B298" s="188"/>
      <c r="C298" s="1"/>
      <c r="D298" s="1"/>
      <c r="E298" s="1"/>
      <c r="F298" s="1"/>
    </row>
    <row r="299" spans="1:6" x14ac:dyDescent="0.25">
      <c r="A299" s="188"/>
      <c r="B299" s="188"/>
      <c r="C299" s="1"/>
      <c r="D299" s="1"/>
      <c r="E299" s="1"/>
      <c r="F299" s="1"/>
    </row>
    <row r="300" spans="1:6" x14ac:dyDescent="0.25">
      <c r="A300" s="188"/>
      <c r="B300" s="188"/>
      <c r="C300" s="1"/>
      <c r="D300" s="1"/>
      <c r="E300" s="1"/>
      <c r="F300" s="1"/>
    </row>
    <row r="301" spans="1:6" x14ac:dyDescent="0.25">
      <c r="A301" s="188"/>
      <c r="B301" s="188"/>
      <c r="C301" s="1"/>
      <c r="D301" s="1"/>
      <c r="E301" s="1"/>
      <c r="F301" s="1"/>
    </row>
    <row r="302" spans="1:6" x14ac:dyDescent="0.25">
      <c r="A302" s="188"/>
      <c r="B302" s="188"/>
      <c r="C302" s="1"/>
      <c r="D302" s="1"/>
      <c r="E302" s="1"/>
      <c r="F302" s="1"/>
    </row>
    <row r="303" spans="1:6" x14ac:dyDescent="0.25">
      <c r="A303" s="188"/>
      <c r="B303" s="188"/>
      <c r="C303" s="1"/>
      <c r="D303" s="1"/>
      <c r="E303" s="1"/>
      <c r="F303" s="1"/>
    </row>
    <row r="304" spans="1:6" x14ac:dyDescent="0.25">
      <c r="A304" s="188"/>
      <c r="B304" s="188"/>
      <c r="C304" s="1"/>
      <c r="D304" s="1"/>
      <c r="E304" s="1"/>
      <c r="F304" s="1"/>
    </row>
    <row r="305" spans="1:6" x14ac:dyDescent="0.25">
      <c r="A305" s="188"/>
      <c r="B305" s="188"/>
      <c r="C305" s="1"/>
      <c r="D305" s="1"/>
      <c r="E305" s="1"/>
      <c r="F305" s="1"/>
    </row>
    <row r="306" spans="1:6" x14ac:dyDescent="0.25">
      <c r="A306" s="188"/>
      <c r="B306" s="188"/>
      <c r="C306" s="1"/>
      <c r="D306" s="1"/>
      <c r="E306" s="1"/>
      <c r="F306" s="1"/>
    </row>
    <row r="307" spans="1:6" x14ac:dyDescent="0.25">
      <c r="A307" s="188"/>
      <c r="B307" s="188"/>
      <c r="C307" s="1"/>
      <c r="D307" s="1"/>
      <c r="E307" s="1"/>
      <c r="F307" s="1"/>
    </row>
    <row r="308" spans="1:6" x14ac:dyDescent="0.25">
      <c r="A308" s="188"/>
      <c r="B308" s="188"/>
      <c r="C308" s="1"/>
      <c r="D308" s="1"/>
      <c r="E308" s="1"/>
      <c r="F308" s="1"/>
    </row>
    <row r="309" spans="1:6" x14ac:dyDescent="0.25">
      <c r="A309" s="188"/>
      <c r="B309" s="188"/>
      <c r="C309" s="1"/>
      <c r="D309" s="1"/>
      <c r="E309" s="1"/>
      <c r="F309" s="1"/>
    </row>
    <row r="310" spans="1:6" x14ac:dyDescent="0.25">
      <c r="A310" s="188"/>
      <c r="B310" s="188"/>
      <c r="C310" s="1"/>
      <c r="D310" s="1"/>
      <c r="E310" s="1"/>
      <c r="F310" s="1"/>
    </row>
    <row r="311" spans="1:6" x14ac:dyDescent="0.25">
      <c r="A311" s="188"/>
      <c r="B311" s="188"/>
      <c r="C311" s="1"/>
      <c r="D311" s="1"/>
      <c r="E311" s="1"/>
      <c r="F311" s="1"/>
    </row>
    <row r="312" spans="1:6" x14ac:dyDescent="0.25">
      <c r="A312" s="188"/>
      <c r="B312" s="188"/>
      <c r="C312" s="1"/>
      <c r="D312" s="1"/>
      <c r="E312" s="1"/>
      <c r="F312" s="1"/>
    </row>
    <row r="313" spans="1:6" x14ac:dyDescent="0.25">
      <c r="A313" s="188"/>
      <c r="B313" s="188"/>
      <c r="C313" s="1"/>
      <c r="D313" s="1"/>
      <c r="E313" s="1"/>
      <c r="F313" s="1"/>
    </row>
    <row r="314" spans="1:6" x14ac:dyDescent="0.25">
      <c r="A314" s="188"/>
      <c r="B314" s="188"/>
      <c r="C314" s="1"/>
      <c r="D314" s="1"/>
      <c r="E314" s="1"/>
      <c r="F314" s="1"/>
    </row>
    <row r="315" spans="1:6" x14ac:dyDescent="0.25">
      <c r="A315" s="188"/>
      <c r="B315" s="188"/>
      <c r="C315" s="1"/>
      <c r="D315" s="1"/>
      <c r="E315" s="1"/>
      <c r="F315" s="1"/>
    </row>
    <row r="316" spans="1:6" x14ac:dyDescent="0.25">
      <c r="A316" s="188"/>
      <c r="B316" s="188"/>
      <c r="C316" s="1"/>
      <c r="D316" s="1"/>
      <c r="E316" s="1"/>
      <c r="F316" s="1"/>
    </row>
    <row r="317" spans="1:6" x14ac:dyDescent="0.25">
      <c r="A317" s="188"/>
      <c r="B317" s="188"/>
      <c r="C317" s="1"/>
      <c r="D317" s="1"/>
      <c r="E317" s="1"/>
      <c r="F317" s="1"/>
    </row>
    <row r="318" spans="1:6" x14ac:dyDescent="0.25">
      <c r="A318" s="188"/>
      <c r="B318" s="188"/>
      <c r="C318" s="1"/>
      <c r="D318" s="1"/>
      <c r="E318" s="1"/>
      <c r="F318" s="1"/>
    </row>
    <row r="319" spans="1:6" x14ac:dyDescent="0.25">
      <c r="A319" s="188"/>
      <c r="B319" s="188"/>
      <c r="C319" s="1"/>
      <c r="D319" s="1"/>
      <c r="E319" s="1"/>
      <c r="F319" s="1"/>
    </row>
    <row r="320" spans="1:6" x14ac:dyDescent="0.25">
      <c r="A320" s="188"/>
      <c r="B320" s="188"/>
      <c r="C320" s="1"/>
      <c r="D320" s="1"/>
      <c r="E320" s="1"/>
      <c r="F320" s="1"/>
    </row>
    <row r="321" spans="1:6" x14ac:dyDescent="0.25">
      <c r="A321" s="188"/>
      <c r="B321" s="188"/>
      <c r="C321" s="1"/>
      <c r="D321" s="1"/>
      <c r="E321" s="1"/>
      <c r="F321" s="1"/>
    </row>
    <row r="322" spans="1:6" x14ac:dyDescent="0.25">
      <c r="A322" s="188"/>
      <c r="B322" s="188"/>
      <c r="C322" s="1"/>
      <c r="D322" s="1"/>
      <c r="E322" s="1"/>
      <c r="F322" s="1"/>
    </row>
    <row r="323" spans="1:6" x14ac:dyDescent="0.25">
      <c r="A323" s="188"/>
      <c r="B323" s="188"/>
      <c r="C323" s="1"/>
      <c r="D323" s="1"/>
      <c r="E323" s="1"/>
      <c r="F323" s="1"/>
    </row>
    <row r="324" spans="1:6" x14ac:dyDescent="0.25">
      <c r="A324" s="188"/>
      <c r="B324" s="188"/>
      <c r="C324" s="1"/>
      <c r="D324" s="1"/>
      <c r="E324" s="1"/>
      <c r="F324" s="1"/>
    </row>
    <row r="325" spans="1:6" x14ac:dyDescent="0.25">
      <c r="A325" s="188"/>
      <c r="B325" s="188"/>
      <c r="C325" s="1"/>
      <c r="D325" s="1"/>
      <c r="E325" s="1"/>
      <c r="F325" s="1"/>
    </row>
    <row r="326" spans="1:6" x14ac:dyDescent="0.25">
      <c r="A326" s="188"/>
      <c r="B326" s="188"/>
      <c r="C326" s="1"/>
      <c r="D326" s="1"/>
      <c r="E326" s="1"/>
      <c r="F326" s="1"/>
    </row>
    <row r="327" spans="1:6" x14ac:dyDescent="0.25">
      <c r="A327" s="188"/>
      <c r="B327" s="188"/>
      <c r="C327" s="1"/>
      <c r="D327" s="1"/>
      <c r="E327" s="1"/>
      <c r="F327" s="1"/>
    </row>
    <row r="328" spans="1:6" x14ac:dyDescent="0.25">
      <c r="A328" s="188"/>
      <c r="B328" s="188"/>
      <c r="C328" s="1"/>
      <c r="D328" s="1"/>
      <c r="E328" s="1"/>
      <c r="F328" s="1"/>
    </row>
    <row r="329" spans="1:6" x14ac:dyDescent="0.25">
      <c r="A329" s="188"/>
      <c r="B329" s="188"/>
      <c r="C329" s="1"/>
      <c r="D329" s="1"/>
      <c r="E329" s="1"/>
      <c r="F329" s="1"/>
    </row>
    <row r="330" spans="1:6" x14ac:dyDescent="0.25">
      <c r="A330" s="188"/>
      <c r="B330" s="188"/>
      <c r="C330" s="1"/>
      <c r="D330" s="1"/>
      <c r="E330" s="1"/>
      <c r="F330" s="1"/>
    </row>
    <row r="331" spans="1:6" x14ac:dyDescent="0.25">
      <c r="A331" s="188"/>
      <c r="B331" s="188"/>
      <c r="C331" s="1"/>
      <c r="D331" s="1"/>
      <c r="E331" s="1"/>
      <c r="F331" s="1"/>
    </row>
    <row r="332" spans="1:6" x14ac:dyDescent="0.25">
      <c r="A332" s="188"/>
      <c r="B332" s="188"/>
      <c r="C332" s="1"/>
      <c r="D332" s="1"/>
      <c r="E332" s="1"/>
      <c r="F332" s="1"/>
    </row>
    <row r="333" spans="1:6" x14ac:dyDescent="0.25">
      <c r="A333" s="188"/>
      <c r="B333" s="188"/>
      <c r="C333" s="1"/>
      <c r="D333" s="1"/>
      <c r="E333" s="1"/>
      <c r="F333" s="1"/>
    </row>
    <row r="334" spans="1:6" x14ac:dyDescent="0.25">
      <c r="A334" s="188"/>
      <c r="B334" s="188"/>
      <c r="C334" s="1"/>
      <c r="D334" s="1"/>
      <c r="E334" s="1"/>
      <c r="F334" s="1"/>
    </row>
    <row r="335" spans="1:6" x14ac:dyDescent="0.25">
      <c r="A335" s="188"/>
      <c r="B335" s="188"/>
      <c r="C335" s="1"/>
      <c r="D335" s="1"/>
      <c r="E335" s="1"/>
      <c r="F335" s="1"/>
    </row>
    <row r="336" spans="1:6" x14ac:dyDescent="0.25">
      <c r="A336" s="188"/>
      <c r="B336" s="188"/>
      <c r="C336" s="1"/>
      <c r="D336" s="1"/>
      <c r="E336" s="1"/>
      <c r="F336" s="1"/>
    </row>
    <row r="337" spans="1:6" x14ac:dyDescent="0.25">
      <c r="A337" s="188"/>
      <c r="B337" s="188"/>
      <c r="C337" s="1"/>
      <c r="D337" s="1"/>
      <c r="E337" s="1"/>
      <c r="F337" s="1"/>
    </row>
    <row r="338" spans="1:6" x14ac:dyDescent="0.25">
      <c r="A338" s="188"/>
      <c r="B338" s="188"/>
      <c r="C338" s="1"/>
      <c r="D338" s="1"/>
      <c r="E338" s="1"/>
      <c r="F338" s="1"/>
    </row>
    <row r="339" spans="1:6" x14ac:dyDescent="0.25">
      <c r="A339" s="188"/>
      <c r="B339" s="188"/>
      <c r="C339" s="1"/>
      <c r="D339" s="1"/>
      <c r="E339" s="1"/>
      <c r="F339" s="1"/>
    </row>
    <row r="340" spans="1:6" x14ac:dyDescent="0.25">
      <c r="A340" s="188"/>
      <c r="B340" s="188"/>
      <c r="C340" s="1"/>
      <c r="D340" s="1"/>
      <c r="E340" s="1"/>
      <c r="F340" s="1"/>
    </row>
    <row r="341" spans="1:6" x14ac:dyDescent="0.25">
      <c r="A341" s="188"/>
      <c r="B341" s="188"/>
      <c r="C341" s="1"/>
      <c r="D341" s="1"/>
      <c r="E341" s="1"/>
      <c r="F341" s="1"/>
    </row>
    <row r="342" spans="1:6" x14ac:dyDescent="0.25">
      <c r="A342" s="188"/>
      <c r="B342" s="188"/>
      <c r="C342" s="1"/>
      <c r="D342" s="1"/>
      <c r="E342" s="1"/>
      <c r="F342" s="1"/>
    </row>
    <row r="343" spans="1:6" x14ac:dyDescent="0.25">
      <c r="A343" s="188"/>
      <c r="B343" s="188"/>
      <c r="C343" s="1"/>
      <c r="D343" s="1"/>
      <c r="E343" s="1"/>
      <c r="F343" s="1"/>
    </row>
    <row r="344" spans="1:6" x14ac:dyDescent="0.25">
      <c r="A344" s="188"/>
      <c r="B344" s="188"/>
      <c r="C344" s="1"/>
      <c r="D344" s="1"/>
      <c r="E344" s="1"/>
      <c r="F344" s="1"/>
    </row>
    <row r="345" spans="1:6" x14ac:dyDescent="0.25">
      <c r="A345" s="188"/>
      <c r="B345" s="188"/>
      <c r="C345" s="1"/>
      <c r="D345" s="1"/>
      <c r="E345" s="1"/>
      <c r="F345" s="1"/>
    </row>
    <row r="346" spans="1:6" x14ac:dyDescent="0.25">
      <c r="A346" s="188"/>
      <c r="B346" s="188"/>
      <c r="C346" s="1"/>
      <c r="D346" s="1"/>
      <c r="E346" s="1"/>
      <c r="F346" s="1"/>
    </row>
    <row r="347" spans="1:6" x14ac:dyDescent="0.25">
      <c r="A347" s="188"/>
      <c r="B347" s="188"/>
      <c r="C347" s="1"/>
      <c r="D347" s="1"/>
      <c r="E347" s="1"/>
      <c r="F347" s="1"/>
    </row>
    <row r="348" spans="1:6" x14ac:dyDescent="0.25">
      <c r="A348" s="188"/>
      <c r="B348" s="188"/>
      <c r="C348" s="1"/>
      <c r="D348" s="1"/>
      <c r="E348" s="1"/>
      <c r="F348" s="1"/>
    </row>
    <row r="349" spans="1:6" x14ac:dyDescent="0.25">
      <c r="A349" s="188"/>
      <c r="B349" s="188"/>
      <c r="C349" s="1"/>
      <c r="D349" s="1"/>
      <c r="E349" s="1"/>
      <c r="F349" s="1"/>
    </row>
    <row r="350" spans="1:6" x14ac:dyDescent="0.25">
      <c r="A350" s="188"/>
      <c r="B350" s="188"/>
      <c r="C350" s="1"/>
      <c r="D350" s="1"/>
      <c r="E350" s="1"/>
      <c r="F350" s="1"/>
    </row>
    <row r="351" spans="1:6" x14ac:dyDescent="0.25">
      <c r="A351" s="188"/>
      <c r="B351" s="188"/>
      <c r="C351" s="1"/>
      <c r="D351" s="1"/>
      <c r="E351" s="1"/>
      <c r="F351" s="1"/>
    </row>
    <row r="352" spans="1:6" x14ac:dyDescent="0.25">
      <c r="A352" s="188"/>
      <c r="B352" s="188"/>
      <c r="C352" s="1"/>
      <c r="D352" s="1"/>
      <c r="E352" s="1"/>
      <c r="F352" s="1"/>
    </row>
    <row r="353" spans="1:6" x14ac:dyDescent="0.25">
      <c r="A353" s="188"/>
      <c r="B353" s="188"/>
      <c r="C353" s="1"/>
      <c r="D353" s="1"/>
      <c r="E353" s="1"/>
      <c r="F353" s="1"/>
    </row>
    <row r="354" spans="1:6" x14ac:dyDescent="0.25">
      <c r="A354" s="188"/>
      <c r="B354" s="188"/>
      <c r="C354" s="1"/>
      <c r="D354" s="1"/>
      <c r="E354" s="1"/>
      <c r="F354" s="1"/>
    </row>
    <row r="355" spans="1:6" x14ac:dyDescent="0.25">
      <c r="A355" s="188"/>
      <c r="B355" s="188"/>
      <c r="C355" s="1"/>
      <c r="D355" s="1"/>
      <c r="E355" s="1"/>
      <c r="F355" s="1"/>
    </row>
    <row r="356" spans="1:6" x14ac:dyDescent="0.25">
      <c r="A356" s="188"/>
      <c r="B356" s="188"/>
      <c r="C356" s="1"/>
      <c r="D356" s="1"/>
      <c r="E356" s="1"/>
      <c r="F356" s="1"/>
    </row>
    <row r="357" spans="1:6" x14ac:dyDescent="0.25">
      <c r="A357" s="188"/>
      <c r="B357" s="188"/>
      <c r="C357" s="1"/>
      <c r="D357" s="1"/>
      <c r="E357" s="1"/>
      <c r="F357" s="1"/>
    </row>
    <row r="358" spans="1:6" x14ac:dyDescent="0.25">
      <c r="A358" s="188"/>
      <c r="B358" s="188"/>
      <c r="C358" s="1"/>
      <c r="D358" s="1"/>
      <c r="E358" s="1"/>
      <c r="F358" s="1"/>
    </row>
    <row r="359" spans="1:6" x14ac:dyDescent="0.25">
      <c r="A359" s="188"/>
      <c r="B359" s="188"/>
      <c r="C359" s="1"/>
      <c r="D359" s="1"/>
      <c r="E359" s="1"/>
      <c r="F359" s="1"/>
    </row>
    <row r="360" spans="1:6" x14ac:dyDescent="0.25">
      <c r="A360" s="188"/>
      <c r="B360" s="188"/>
      <c r="C360" s="1"/>
      <c r="D360" s="1"/>
      <c r="E360" s="1"/>
      <c r="F360" s="1"/>
    </row>
    <row r="361" spans="1:6" x14ac:dyDescent="0.25">
      <c r="A361" s="188"/>
      <c r="B361" s="188"/>
      <c r="C361" s="1"/>
      <c r="D361" s="1"/>
      <c r="E361" s="1"/>
      <c r="F361" s="1"/>
    </row>
    <row r="362" spans="1:6" x14ac:dyDescent="0.25">
      <c r="A362" s="188"/>
      <c r="B362" s="188"/>
      <c r="C362" s="1"/>
      <c r="D362" s="1"/>
      <c r="E362" s="1"/>
      <c r="F362" s="1"/>
    </row>
    <row r="363" spans="1:6" x14ac:dyDescent="0.25">
      <c r="A363" s="188"/>
      <c r="B363" s="188"/>
      <c r="C363" s="1"/>
      <c r="D363" s="1"/>
      <c r="E363" s="1"/>
      <c r="F363" s="1"/>
    </row>
    <row r="364" spans="1:6" x14ac:dyDescent="0.25">
      <c r="A364" s="188"/>
      <c r="B364" s="188"/>
      <c r="C364" s="1"/>
      <c r="D364" s="1"/>
      <c r="E364" s="1"/>
      <c r="F364" s="1"/>
    </row>
    <row r="365" spans="1:6" x14ac:dyDescent="0.25">
      <c r="A365" s="188"/>
      <c r="B365" s="188"/>
      <c r="C365" s="1"/>
      <c r="D365" s="1"/>
      <c r="E365" s="1"/>
      <c r="F365" s="1"/>
    </row>
    <row r="366" spans="1:6" x14ac:dyDescent="0.25">
      <c r="A366" s="188"/>
      <c r="B366" s="188"/>
      <c r="C366" s="1"/>
      <c r="D366" s="1"/>
      <c r="E366" s="1"/>
      <c r="F366" s="1"/>
    </row>
    <row r="367" spans="1:6" x14ac:dyDescent="0.25">
      <c r="A367" s="188"/>
      <c r="B367" s="188"/>
      <c r="C367" s="1"/>
      <c r="D367" s="1"/>
      <c r="E367" s="1"/>
      <c r="F367" s="1"/>
    </row>
    <row r="368" spans="1:6" x14ac:dyDescent="0.25">
      <c r="A368" s="188"/>
      <c r="B368" s="188"/>
      <c r="C368" s="1"/>
      <c r="D368" s="1"/>
      <c r="E368" s="1"/>
      <c r="F368" s="1"/>
    </row>
    <row r="369" spans="1:6" x14ac:dyDescent="0.25">
      <c r="A369" s="188"/>
      <c r="B369" s="188"/>
      <c r="C369" s="1"/>
      <c r="D369" s="1"/>
      <c r="E369" s="1"/>
      <c r="F369" s="1"/>
    </row>
    <row r="370" spans="1:6" x14ac:dyDescent="0.25">
      <c r="A370" s="188"/>
      <c r="B370" s="188"/>
      <c r="C370" s="1"/>
      <c r="D370" s="1"/>
      <c r="E370" s="1"/>
      <c r="F370" s="1"/>
    </row>
    <row r="371" spans="1:6" x14ac:dyDescent="0.25">
      <c r="A371" s="188"/>
      <c r="B371" s="188"/>
      <c r="C371" s="1"/>
      <c r="D371" s="1"/>
      <c r="E371" s="1"/>
      <c r="F371" s="1"/>
    </row>
    <row r="372" spans="1:6" x14ac:dyDescent="0.25">
      <c r="A372" s="188"/>
      <c r="B372" s="188"/>
      <c r="C372" s="1"/>
      <c r="D372" s="1"/>
      <c r="E372" s="1"/>
      <c r="F372" s="1"/>
    </row>
    <row r="373" spans="1:6" x14ac:dyDescent="0.25">
      <c r="A373" s="188"/>
      <c r="B373" s="188"/>
      <c r="C373" s="1"/>
      <c r="D373" s="1"/>
      <c r="E373" s="1"/>
      <c r="F373" s="1"/>
    </row>
    <row r="374" spans="1:6" x14ac:dyDescent="0.25">
      <c r="A374" s="188"/>
      <c r="B374" s="188"/>
      <c r="C374" s="1"/>
      <c r="D374" s="1"/>
      <c r="E374" s="1"/>
      <c r="F374" s="1"/>
    </row>
    <row r="375" spans="1:6" x14ac:dyDescent="0.25">
      <c r="A375" s="188"/>
      <c r="B375" s="188"/>
      <c r="C375" s="1"/>
      <c r="D375" s="1"/>
      <c r="E375" s="1"/>
      <c r="F375" s="1"/>
    </row>
    <row r="376" spans="1:6" x14ac:dyDescent="0.25">
      <c r="A376" s="188"/>
      <c r="B376" s="188"/>
      <c r="C376" s="1"/>
      <c r="D376" s="1"/>
      <c r="E376" s="1"/>
      <c r="F376" s="1"/>
    </row>
    <row r="377" spans="1:6" x14ac:dyDescent="0.25">
      <c r="A377" s="188"/>
      <c r="B377" s="188"/>
      <c r="C377" s="1"/>
      <c r="D377" s="1"/>
      <c r="E377" s="1"/>
      <c r="F377" s="1"/>
    </row>
    <row r="378" spans="1:6" x14ac:dyDescent="0.25">
      <c r="A378" s="188"/>
      <c r="B378" s="188"/>
      <c r="C378" s="1"/>
      <c r="D378" s="1"/>
      <c r="E378" s="1"/>
      <c r="F378" s="1"/>
    </row>
    <row r="379" spans="1:6" x14ac:dyDescent="0.25">
      <c r="A379" s="188"/>
      <c r="B379" s="188"/>
      <c r="C379" s="1"/>
      <c r="D379" s="1"/>
      <c r="E379" s="1"/>
      <c r="F379" s="1"/>
    </row>
    <row r="380" spans="1:6" x14ac:dyDescent="0.25">
      <c r="A380" s="188"/>
      <c r="B380" s="188"/>
      <c r="C380" s="1"/>
      <c r="D380" s="1"/>
      <c r="E380" s="1"/>
      <c r="F380" s="1"/>
    </row>
    <row r="381" spans="1:6" x14ac:dyDescent="0.25">
      <c r="A381" s="188"/>
      <c r="B381" s="188"/>
      <c r="C381" s="1"/>
      <c r="D381" s="1"/>
      <c r="E381" s="1"/>
      <c r="F381" s="1"/>
    </row>
    <row r="382" spans="1:6" x14ac:dyDescent="0.25">
      <c r="A382" s="188"/>
      <c r="B382" s="188"/>
      <c r="C382" s="1"/>
      <c r="D382" s="1"/>
      <c r="E382" s="1"/>
      <c r="F382" s="1"/>
    </row>
    <row r="383" spans="1:6" x14ac:dyDescent="0.25">
      <c r="A383" s="188"/>
      <c r="B383" s="188"/>
      <c r="C383" s="1"/>
      <c r="D383" s="1"/>
      <c r="E383" s="1"/>
      <c r="F383" s="1"/>
    </row>
    <row r="384" spans="1:6" x14ac:dyDescent="0.25">
      <c r="A384" s="188"/>
      <c r="B384" s="188"/>
      <c r="C384" s="1"/>
      <c r="D384" s="1"/>
      <c r="E384" s="1"/>
      <c r="F384" s="1"/>
    </row>
    <row r="385" spans="1:6" x14ac:dyDescent="0.25">
      <c r="A385" s="188"/>
      <c r="B385" s="188"/>
      <c r="C385" s="1"/>
      <c r="D385" s="1"/>
      <c r="E385" s="1"/>
      <c r="F385" s="1"/>
    </row>
    <row r="386" spans="1:6" x14ac:dyDescent="0.25">
      <c r="A386" s="188"/>
      <c r="B386" s="188"/>
      <c r="C386" s="1"/>
      <c r="D386" s="1"/>
      <c r="E386" s="1"/>
      <c r="F386" s="1"/>
    </row>
    <row r="387" spans="1:6" x14ac:dyDescent="0.25">
      <c r="A387" s="188"/>
      <c r="B387" s="188"/>
      <c r="C387" s="1"/>
      <c r="D387" s="1"/>
      <c r="E387" s="1"/>
      <c r="F387" s="1"/>
    </row>
    <row r="388" spans="1:6" x14ac:dyDescent="0.25">
      <c r="A388" s="188"/>
      <c r="B388" s="188"/>
      <c r="C388" s="1"/>
      <c r="D388" s="1"/>
      <c r="E388" s="1"/>
      <c r="F388" s="1"/>
    </row>
    <row r="389" spans="1:6" x14ac:dyDescent="0.25">
      <c r="A389" s="188"/>
      <c r="B389" s="188"/>
      <c r="C389" s="1"/>
      <c r="D389" s="1"/>
      <c r="E389" s="1"/>
      <c r="F389" s="1"/>
    </row>
    <row r="390" spans="1:6" x14ac:dyDescent="0.25">
      <c r="A390" s="188"/>
      <c r="B390" s="188"/>
      <c r="C390" s="1"/>
      <c r="D390" s="1"/>
      <c r="E390" s="1"/>
      <c r="F390" s="1"/>
    </row>
    <row r="391" spans="1:6" x14ac:dyDescent="0.25">
      <c r="A391" s="188"/>
      <c r="B391" s="188"/>
      <c r="C391" s="1"/>
      <c r="D391" s="1"/>
      <c r="E391" s="1"/>
      <c r="F391" s="1"/>
    </row>
    <row r="392" spans="1:6" x14ac:dyDescent="0.25">
      <c r="A392" s="188"/>
      <c r="B392" s="188"/>
      <c r="C392" s="1"/>
      <c r="D392" s="1"/>
      <c r="E392" s="1"/>
      <c r="F392" s="1"/>
    </row>
    <row r="393" spans="1:6" x14ac:dyDescent="0.25">
      <c r="A393" s="188"/>
      <c r="B393" s="188"/>
      <c r="C393" s="1"/>
      <c r="D393" s="1"/>
      <c r="E393" s="1"/>
      <c r="F393" s="1"/>
    </row>
    <row r="394" spans="1:6" x14ac:dyDescent="0.25">
      <c r="A394" s="188"/>
      <c r="B394" s="188"/>
      <c r="C394" s="1"/>
      <c r="D394" s="1"/>
      <c r="E394" s="1"/>
      <c r="F394" s="1"/>
    </row>
    <row r="395" spans="1:6" x14ac:dyDescent="0.25">
      <c r="A395" s="188"/>
      <c r="B395" s="188"/>
      <c r="C395" s="1"/>
      <c r="D395" s="1"/>
      <c r="E395" s="1"/>
      <c r="F395" s="1"/>
    </row>
    <row r="396" spans="1:6" x14ac:dyDescent="0.25">
      <c r="A396" s="188"/>
      <c r="B396" s="188"/>
      <c r="C396" s="1"/>
      <c r="D396" s="1"/>
      <c r="E396" s="1"/>
      <c r="F396" s="1"/>
    </row>
    <row r="397" spans="1:6" x14ac:dyDescent="0.25">
      <c r="A397" s="188"/>
      <c r="B397" s="188"/>
      <c r="C397" s="1"/>
      <c r="D397" s="1"/>
      <c r="E397" s="1"/>
      <c r="F397" s="1"/>
    </row>
    <row r="398" spans="1:6" x14ac:dyDescent="0.25">
      <c r="A398" s="188"/>
      <c r="B398" s="188"/>
      <c r="C398" s="1"/>
      <c r="D398" s="1"/>
      <c r="E398" s="1"/>
      <c r="F398" s="1"/>
    </row>
    <row r="399" spans="1:6" x14ac:dyDescent="0.25">
      <c r="A399" s="188"/>
      <c r="B399" s="188"/>
      <c r="C399" s="1"/>
      <c r="D399" s="1"/>
      <c r="E399" s="1"/>
      <c r="F399" s="1"/>
    </row>
    <row r="400" spans="1:6" x14ac:dyDescent="0.25">
      <c r="A400" s="188"/>
      <c r="B400" s="188"/>
      <c r="C400" s="1"/>
      <c r="D400" s="1"/>
      <c r="E400" s="1"/>
      <c r="F400" s="1"/>
    </row>
    <row r="401" spans="1:6" x14ac:dyDescent="0.25">
      <c r="A401" s="188"/>
      <c r="B401" s="188"/>
      <c r="C401" s="1"/>
      <c r="D401" s="1"/>
      <c r="E401" s="1"/>
      <c r="F401" s="1"/>
    </row>
    <row r="402" spans="1:6" x14ac:dyDescent="0.25">
      <c r="A402" s="188"/>
      <c r="B402" s="188"/>
      <c r="C402" s="1"/>
      <c r="D402" s="1"/>
      <c r="E402" s="1"/>
      <c r="F402" s="1"/>
    </row>
    <row r="403" spans="1:6" x14ac:dyDescent="0.25">
      <c r="A403" s="188"/>
      <c r="B403" s="188"/>
      <c r="C403" s="1"/>
      <c r="D403" s="1"/>
      <c r="E403" s="1"/>
      <c r="F403" s="1"/>
    </row>
    <row r="404" spans="1:6" x14ac:dyDescent="0.25">
      <c r="A404" s="188"/>
      <c r="B404" s="188"/>
      <c r="C404" s="1"/>
      <c r="D404" s="1"/>
      <c r="E404" s="1"/>
      <c r="F404" s="1"/>
    </row>
    <row r="405" spans="1:6" x14ac:dyDescent="0.25">
      <c r="A405" s="188"/>
      <c r="B405" s="188"/>
      <c r="C405" s="1"/>
      <c r="D405" s="1"/>
      <c r="E405" s="1"/>
      <c r="F405" s="1"/>
    </row>
    <row r="406" spans="1:6" x14ac:dyDescent="0.25">
      <c r="A406" s="188"/>
      <c r="B406" s="188"/>
      <c r="C406" s="1"/>
      <c r="D406" s="1"/>
      <c r="E406" s="1"/>
      <c r="F406" s="1"/>
    </row>
    <row r="407" spans="1:6" x14ac:dyDescent="0.25">
      <c r="A407" s="188"/>
      <c r="B407" s="188"/>
      <c r="C407" s="1"/>
      <c r="D407" s="1"/>
      <c r="E407" s="1"/>
      <c r="F407" s="1"/>
    </row>
    <row r="408" spans="1:6" x14ac:dyDescent="0.25">
      <c r="A408" s="188"/>
      <c r="B408" s="188"/>
      <c r="C408" s="1"/>
      <c r="D408" s="1"/>
      <c r="E408" s="1"/>
      <c r="F408" s="1"/>
    </row>
    <row r="409" spans="1:6" x14ac:dyDescent="0.25">
      <c r="A409" s="188"/>
      <c r="B409" s="188"/>
      <c r="C409" s="1"/>
      <c r="D409" s="1"/>
      <c r="E409" s="1"/>
      <c r="F409" s="1"/>
    </row>
    <row r="410" spans="1:6" x14ac:dyDescent="0.25">
      <c r="A410" s="188"/>
      <c r="B410" s="188"/>
      <c r="C410" s="1"/>
      <c r="D410" s="1"/>
      <c r="E410" s="1"/>
      <c r="F410" s="1"/>
    </row>
    <row r="411" spans="1:6" x14ac:dyDescent="0.25">
      <c r="A411" s="188"/>
      <c r="B411" s="188"/>
      <c r="C411" s="1"/>
      <c r="D411" s="1"/>
      <c r="E411" s="1"/>
      <c r="F411" s="1"/>
    </row>
    <row r="412" spans="1:6" x14ac:dyDescent="0.25">
      <c r="A412" s="188"/>
      <c r="B412" s="188"/>
      <c r="C412" s="1"/>
      <c r="D412" s="1"/>
      <c r="E412" s="1"/>
      <c r="F412" s="1"/>
    </row>
    <row r="413" spans="1:6" x14ac:dyDescent="0.25">
      <c r="A413" s="188"/>
      <c r="B413" s="188"/>
      <c r="C413" s="1"/>
      <c r="D413" s="1"/>
      <c r="E413" s="1"/>
      <c r="F413" s="1"/>
    </row>
    <row r="414" spans="1:6" x14ac:dyDescent="0.25">
      <c r="A414" s="188"/>
      <c r="B414" s="188"/>
      <c r="C414" s="1"/>
      <c r="D414" s="1"/>
      <c r="E414" s="1"/>
      <c r="F414" s="1"/>
    </row>
    <row r="415" spans="1:6" x14ac:dyDescent="0.25">
      <c r="A415" s="188"/>
      <c r="B415" s="188"/>
      <c r="C415" s="1"/>
      <c r="D415" s="1"/>
      <c r="E415" s="1"/>
      <c r="F415" s="1"/>
    </row>
    <row r="416" spans="1:6" x14ac:dyDescent="0.25">
      <c r="A416" s="188"/>
      <c r="B416" s="188"/>
      <c r="C416" s="1"/>
      <c r="D416" s="1"/>
      <c r="E416" s="1"/>
      <c r="F416" s="1"/>
    </row>
    <row r="417" spans="1:6" x14ac:dyDescent="0.25">
      <c r="A417" s="188"/>
      <c r="B417" s="188"/>
      <c r="C417" s="1"/>
      <c r="D417" s="1"/>
      <c r="E417" s="1"/>
      <c r="F417" s="1"/>
    </row>
    <row r="418" spans="1:6" x14ac:dyDescent="0.25">
      <c r="A418" s="188"/>
      <c r="B418" s="188"/>
      <c r="C418" s="1"/>
      <c r="D418" s="1"/>
      <c r="E418" s="1"/>
      <c r="F418" s="1"/>
    </row>
    <row r="419" spans="1:6" x14ac:dyDescent="0.25">
      <c r="A419" s="188"/>
      <c r="B419" s="188"/>
      <c r="C419" s="1"/>
      <c r="D419" s="1"/>
      <c r="E419" s="1"/>
      <c r="F419" s="1"/>
    </row>
    <row r="420" spans="1:6" x14ac:dyDescent="0.25">
      <c r="A420" s="188"/>
      <c r="B420" s="188"/>
      <c r="C420" s="1"/>
      <c r="D420" s="1"/>
      <c r="E420" s="1"/>
      <c r="F420" s="1"/>
    </row>
    <row r="421" spans="1:6" x14ac:dyDescent="0.25">
      <c r="A421" s="188"/>
      <c r="B421" s="188"/>
      <c r="C421" s="1"/>
      <c r="D421" s="1"/>
      <c r="E421" s="1"/>
      <c r="F421" s="1"/>
    </row>
    <row r="422" spans="1:6" x14ac:dyDescent="0.25">
      <c r="A422" s="188"/>
      <c r="B422" s="188"/>
      <c r="C422" s="1"/>
      <c r="D422" s="1"/>
      <c r="E422" s="1"/>
      <c r="F422" s="1"/>
    </row>
    <row r="423" spans="1:6" x14ac:dyDescent="0.25">
      <c r="A423" s="188"/>
      <c r="B423" s="188"/>
      <c r="C423" s="1"/>
      <c r="D423" s="1"/>
      <c r="E423" s="1"/>
      <c r="F423" s="1"/>
    </row>
    <row r="424" spans="1:6" x14ac:dyDescent="0.25">
      <c r="A424" s="188"/>
      <c r="B424" s="188"/>
      <c r="C424" s="1"/>
      <c r="D424" s="1"/>
      <c r="E424" s="1"/>
      <c r="F424" s="1"/>
    </row>
    <row r="425" spans="1:6" x14ac:dyDescent="0.25">
      <c r="A425" s="188"/>
      <c r="B425" s="188"/>
      <c r="C425" s="1"/>
      <c r="D425" s="1"/>
      <c r="E425" s="1"/>
      <c r="F425" s="1"/>
    </row>
    <row r="426" spans="1:6" x14ac:dyDescent="0.25">
      <c r="A426" s="188"/>
      <c r="B426" s="188"/>
      <c r="C426" s="1"/>
      <c r="D426" s="1"/>
      <c r="E426" s="1"/>
      <c r="F426" s="1"/>
    </row>
    <row r="427" spans="1:6" x14ac:dyDescent="0.25">
      <c r="A427" s="188"/>
      <c r="B427" s="188"/>
      <c r="C427" s="1"/>
      <c r="D427" s="1"/>
      <c r="E427" s="1"/>
      <c r="F427" s="1"/>
    </row>
    <row r="428" spans="1:6" x14ac:dyDescent="0.25">
      <c r="A428" s="188"/>
      <c r="B428" s="188"/>
      <c r="C428" s="1"/>
      <c r="D428" s="1"/>
      <c r="E428" s="1"/>
      <c r="F428" s="1"/>
    </row>
    <row r="429" spans="1:6" x14ac:dyDescent="0.25">
      <c r="A429" s="188"/>
      <c r="B429" s="188"/>
      <c r="C429" s="1"/>
      <c r="D429" s="1"/>
      <c r="E429" s="1"/>
      <c r="F429" s="1"/>
    </row>
    <row r="430" spans="1:6" x14ac:dyDescent="0.25">
      <c r="A430" s="188"/>
      <c r="B430" s="188"/>
      <c r="C430" s="1"/>
      <c r="D430" s="1"/>
      <c r="E430" s="1"/>
      <c r="F430" s="1"/>
    </row>
    <row r="431" spans="1:6" x14ac:dyDescent="0.25">
      <c r="A431" s="188"/>
      <c r="B431" s="188"/>
      <c r="C431" s="1"/>
      <c r="D431" s="1"/>
      <c r="E431" s="1"/>
      <c r="F431" s="1"/>
    </row>
    <row r="432" spans="1:6" x14ac:dyDescent="0.25">
      <c r="A432" s="188"/>
      <c r="B432" s="188"/>
      <c r="C432" s="1"/>
      <c r="D432" s="1"/>
      <c r="E432" s="1"/>
      <c r="F432" s="1"/>
    </row>
    <row r="433" spans="1:6" x14ac:dyDescent="0.25">
      <c r="A433" s="188"/>
      <c r="B433" s="188"/>
      <c r="C433" s="1"/>
      <c r="D433" s="1"/>
      <c r="E433" s="1"/>
      <c r="F433" s="1"/>
    </row>
    <row r="434" spans="1:6" x14ac:dyDescent="0.25">
      <c r="A434" s="188"/>
      <c r="B434" s="188"/>
      <c r="C434" s="1"/>
      <c r="D434" s="1"/>
      <c r="E434" s="1"/>
      <c r="F434" s="1"/>
    </row>
    <row r="435" spans="1:6" x14ac:dyDescent="0.25">
      <c r="A435" s="188"/>
      <c r="B435" s="188"/>
      <c r="C435" s="1"/>
      <c r="D435" s="1"/>
      <c r="E435" s="1"/>
      <c r="F435" s="1"/>
    </row>
    <row r="436" spans="1:6" x14ac:dyDescent="0.25">
      <c r="A436" s="188"/>
      <c r="B436" s="188"/>
      <c r="C436" s="1"/>
      <c r="D436" s="1"/>
      <c r="E436" s="1"/>
      <c r="F436" s="1"/>
    </row>
    <row r="437" spans="1:6" x14ac:dyDescent="0.25">
      <c r="A437" s="188"/>
      <c r="B437" s="188"/>
      <c r="C437" s="1"/>
      <c r="D437" s="1"/>
      <c r="E437" s="1"/>
      <c r="F437" s="1"/>
    </row>
    <row r="438" spans="1:6" x14ac:dyDescent="0.25">
      <c r="A438" s="188"/>
      <c r="B438" s="188"/>
      <c r="C438" s="1"/>
      <c r="D438" s="1"/>
      <c r="E438" s="1"/>
      <c r="F438" s="1"/>
    </row>
    <row r="439" spans="1:6" x14ac:dyDescent="0.25">
      <c r="A439" s="188"/>
      <c r="B439" s="188"/>
      <c r="C439" s="1"/>
      <c r="D439" s="1"/>
      <c r="E439" s="1"/>
      <c r="F439" s="1"/>
    </row>
    <row r="440" spans="1:6" x14ac:dyDescent="0.25">
      <c r="A440" s="188"/>
      <c r="B440" s="188"/>
      <c r="C440" s="1"/>
      <c r="D440" s="1"/>
      <c r="E440" s="1"/>
      <c r="F440" s="1"/>
    </row>
    <row r="441" spans="1:6" x14ac:dyDescent="0.25">
      <c r="A441" s="188"/>
      <c r="B441" s="188"/>
      <c r="C441" s="1"/>
      <c r="D441" s="1"/>
      <c r="E441" s="1"/>
      <c r="F441" s="1"/>
    </row>
    <row r="442" spans="1:6" x14ac:dyDescent="0.25">
      <c r="A442" s="188"/>
      <c r="B442" s="188"/>
      <c r="C442" s="1"/>
      <c r="D442" s="1"/>
      <c r="E442" s="1"/>
      <c r="F442" s="1"/>
    </row>
    <row r="443" spans="1:6" x14ac:dyDescent="0.25">
      <c r="A443" s="188"/>
      <c r="B443" s="188"/>
      <c r="C443" s="1"/>
      <c r="D443" s="1"/>
      <c r="E443" s="1"/>
      <c r="F443" s="1"/>
    </row>
    <row r="444" spans="1:6" x14ac:dyDescent="0.25">
      <c r="A444" s="188"/>
      <c r="B444" s="188"/>
      <c r="C444" s="1"/>
      <c r="D444" s="1"/>
      <c r="E444" s="1"/>
      <c r="F444" s="1"/>
    </row>
    <row r="445" spans="1:6" x14ac:dyDescent="0.25">
      <c r="A445" s="188"/>
      <c r="B445" s="188"/>
      <c r="C445" s="1"/>
      <c r="D445" s="1"/>
      <c r="E445" s="1"/>
      <c r="F445" s="1"/>
    </row>
    <row r="446" spans="1:6" x14ac:dyDescent="0.25">
      <c r="A446" s="188"/>
      <c r="B446" s="188"/>
      <c r="C446" s="1"/>
      <c r="D446" s="1"/>
      <c r="E446" s="1"/>
      <c r="F446" s="1"/>
    </row>
    <row r="447" spans="1:6" x14ac:dyDescent="0.25">
      <c r="A447" s="188"/>
      <c r="B447" s="188"/>
      <c r="C447" s="1"/>
      <c r="D447" s="1"/>
      <c r="E447" s="1"/>
      <c r="F447" s="1"/>
    </row>
    <row r="448" spans="1:6" x14ac:dyDescent="0.25">
      <c r="A448" s="188"/>
      <c r="B448" s="188"/>
      <c r="C448" s="1"/>
      <c r="D448" s="1"/>
      <c r="E448" s="1"/>
      <c r="F448" s="1"/>
    </row>
    <row r="449" spans="1:6" x14ac:dyDescent="0.25">
      <c r="A449" s="188"/>
      <c r="B449" s="188"/>
      <c r="C449" s="1"/>
      <c r="D449" s="1"/>
      <c r="E449" s="1"/>
      <c r="F449" s="1"/>
    </row>
    <row r="450" spans="1:6" x14ac:dyDescent="0.25">
      <c r="A450" s="188"/>
      <c r="B450" s="188"/>
      <c r="C450" s="1"/>
      <c r="D450" s="1"/>
      <c r="E450" s="1"/>
      <c r="F450" s="1"/>
    </row>
    <row r="451" spans="1:6" x14ac:dyDescent="0.25">
      <c r="A451" s="188"/>
      <c r="B451" s="188"/>
      <c r="C451" s="1"/>
      <c r="D451" s="1"/>
      <c r="E451" s="1"/>
      <c r="F451" s="1"/>
    </row>
    <row r="452" spans="1:6" x14ac:dyDescent="0.25">
      <c r="A452" s="188"/>
      <c r="B452" s="188"/>
      <c r="C452" s="1"/>
      <c r="D452" s="1"/>
      <c r="E452" s="1"/>
      <c r="F452" s="1"/>
    </row>
    <row r="453" spans="1:6" x14ac:dyDescent="0.25">
      <c r="A453" s="188"/>
      <c r="B453" s="188"/>
      <c r="C453" s="1"/>
      <c r="D453" s="1"/>
      <c r="E453" s="1"/>
      <c r="F453" s="1"/>
    </row>
    <row r="454" spans="1:6" x14ac:dyDescent="0.25">
      <c r="A454" s="188"/>
      <c r="B454" s="188"/>
      <c r="C454" s="1"/>
      <c r="D454" s="1"/>
      <c r="E454" s="1"/>
      <c r="F454" s="1"/>
    </row>
    <row r="455" spans="1:6" x14ac:dyDescent="0.25">
      <c r="A455" s="188"/>
      <c r="B455" s="188"/>
      <c r="C455" s="1"/>
      <c r="D455" s="1"/>
      <c r="E455" s="1"/>
      <c r="F455" s="1"/>
    </row>
    <row r="456" spans="1:6" x14ac:dyDescent="0.25">
      <c r="A456" s="188"/>
      <c r="B456" s="188"/>
      <c r="C456" s="1"/>
      <c r="D456" s="1"/>
      <c r="E456" s="1"/>
      <c r="F456" s="1"/>
    </row>
    <row r="457" spans="1:6" x14ac:dyDescent="0.25">
      <c r="A457" s="188"/>
      <c r="B457" s="188"/>
      <c r="C457" s="1"/>
      <c r="D457" s="1"/>
      <c r="E457" s="1"/>
      <c r="F457" s="1"/>
    </row>
    <row r="458" spans="1:6" x14ac:dyDescent="0.25">
      <c r="A458" s="188"/>
      <c r="B458" s="188"/>
      <c r="C458" s="1"/>
      <c r="D458" s="1"/>
      <c r="E458" s="1"/>
      <c r="F458" s="1"/>
    </row>
    <row r="459" spans="1:6" x14ac:dyDescent="0.25">
      <c r="A459" s="188"/>
      <c r="B459" s="188"/>
      <c r="C459" s="1"/>
      <c r="D459" s="1"/>
      <c r="E459" s="1"/>
      <c r="F459" s="1"/>
    </row>
    <row r="460" spans="1:6" x14ac:dyDescent="0.25">
      <c r="A460" s="188"/>
      <c r="B460" s="188"/>
      <c r="C460" s="1"/>
      <c r="D460" s="1"/>
      <c r="E460" s="1"/>
      <c r="F460" s="1"/>
    </row>
    <row r="461" spans="1:6" x14ac:dyDescent="0.25">
      <c r="A461" s="188"/>
      <c r="B461" s="188"/>
      <c r="C461" s="1"/>
      <c r="D461" s="1"/>
      <c r="E461" s="1"/>
      <c r="F461" s="1"/>
    </row>
    <row r="462" spans="1:6" x14ac:dyDescent="0.25">
      <c r="A462" s="188"/>
      <c r="B462" s="188"/>
      <c r="C462" s="1"/>
      <c r="D462" s="1"/>
      <c r="E462" s="1"/>
      <c r="F462" s="1"/>
    </row>
    <row r="463" spans="1:6" x14ac:dyDescent="0.25">
      <c r="A463" s="188"/>
      <c r="B463" s="188"/>
      <c r="C463" s="1"/>
      <c r="D463" s="1"/>
      <c r="E463" s="1"/>
      <c r="F463" s="1"/>
    </row>
    <row r="464" spans="1:6" x14ac:dyDescent="0.25">
      <c r="A464" s="188"/>
      <c r="B464" s="188"/>
      <c r="C464" s="1"/>
      <c r="D464" s="1"/>
      <c r="E464" s="1"/>
      <c r="F464" s="1"/>
    </row>
    <row r="465" spans="1:6" x14ac:dyDescent="0.25">
      <c r="A465" s="188"/>
      <c r="B465" s="188"/>
      <c r="C465" s="1"/>
      <c r="D465" s="1"/>
      <c r="E465" s="1"/>
      <c r="F465" s="1"/>
    </row>
    <row r="466" spans="1:6" x14ac:dyDescent="0.25">
      <c r="A466" s="188"/>
      <c r="B466" s="188"/>
      <c r="C466" s="1"/>
      <c r="D466" s="1"/>
      <c r="E466" s="1"/>
      <c r="F466" s="1"/>
    </row>
    <row r="467" spans="1:6" x14ac:dyDescent="0.25">
      <c r="A467" s="188"/>
      <c r="B467" s="188"/>
      <c r="C467" s="1"/>
      <c r="D467" s="1"/>
      <c r="E467" s="1"/>
      <c r="F467" s="1"/>
    </row>
    <row r="468" spans="1:6" x14ac:dyDescent="0.25">
      <c r="A468" s="188"/>
      <c r="B468" s="188"/>
      <c r="C468" s="1"/>
      <c r="D468" s="1"/>
      <c r="E468" s="1"/>
      <c r="F468" s="1"/>
    </row>
    <row r="469" spans="1:6" x14ac:dyDescent="0.25">
      <c r="A469" s="188"/>
      <c r="B469" s="188"/>
      <c r="C469" s="1"/>
      <c r="D469" s="1"/>
      <c r="E469" s="1"/>
      <c r="F469" s="1"/>
    </row>
    <row r="470" spans="1:6" x14ac:dyDescent="0.25">
      <c r="A470" s="188"/>
      <c r="B470" s="188"/>
      <c r="C470" s="1"/>
      <c r="D470" s="1"/>
      <c r="E470" s="1"/>
      <c r="F470" s="1"/>
    </row>
    <row r="471" spans="1:6" x14ac:dyDescent="0.25">
      <c r="A471" s="188"/>
      <c r="B471" s="188"/>
      <c r="C471" s="1"/>
      <c r="D471" s="1"/>
      <c r="E471" s="1"/>
      <c r="F471" s="1"/>
    </row>
    <row r="472" spans="1:6" x14ac:dyDescent="0.25">
      <c r="A472" s="188"/>
      <c r="B472" s="188"/>
      <c r="C472" s="1"/>
      <c r="D472" s="1"/>
      <c r="E472" s="1"/>
      <c r="F472" s="1"/>
    </row>
    <row r="473" spans="1:6" x14ac:dyDescent="0.25">
      <c r="A473" s="188"/>
      <c r="B473" s="188"/>
      <c r="C473" s="1"/>
      <c r="D473" s="1"/>
      <c r="E473" s="1"/>
      <c r="F473" s="1"/>
    </row>
    <row r="474" spans="1:6" x14ac:dyDescent="0.25">
      <c r="A474" s="188"/>
      <c r="B474" s="188"/>
      <c r="C474" s="1"/>
      <c r="D474" s="1"/>
      <c r="E474" s="1"/>
      <c r="F474" s="1"/>
    </row>
    <row r="475" spans="1:6" x14ac:dyDescent="0.25">
      <c r="A475" s="188"/>
      <c r="B475" s="188"/>
      <c r="C475" s="1"/>
      <c r="D475" s="1"/>
      <c r="E475" s="1"/>
      <c r="F475" s="1"/>
    </row>
    <row r="476" spans="1:6" x14ac:dyDescent="0.25">
      <c r="A476" s="188"/>
      <c r="B476" s="188"/>
      <c r="C476" s="1"/>
      <c r="D476" s="1"/>
      <c r="E476" s="1"/>
      <c r="F476" s="1"/>
    </row>
    <row r="477" spans="1:6" x14ac:dyDescent="0.25">
      <c r="A477" s="188"/>
      <c r="B477" s="188"/>
      <c r="C477" s="1"/>
      <c r="D477" s="1"/>
      <c r="E477" s="1"/>
      <c r="F477" s="1"/>
    </row>
    <row r="478" spans="1:6" x14ac:dyDescent="0.25">
      <c r="A478" s="188"/>
      <c r="B478" s="188"/>
      <c r="C478" s="1"/>
      <c r="D478" s="1"/>
      <c r="E478" s="1"/>
      <c r="F478" s="1"/>
    </row>
    <row r="479" spans="1:6" x14ac:dyDescent="0.25">
      <c r="A479" s="188"/>
      <c r="B479" s="188"/>
      <c r="C479" s="1"/>
      <c r="D479" s="1"/>
      <c r="E479" s="1"/>
      <c r="F479" s="1"/>
    </row>
    <row r="480" spans="1:6" x14ac:dyDescent="0.25">
      <c r="A480" s="188"/>
      <c r="B480" s="188"/>
      <c r="C480" s="1"/>
      <c r="D480" s="1"/>
      <c r="E480" s="1"/>
      <c r="F480" s="1"/>
    </row>
    <row r="481" spans="1:6" x14ac:dyDescent="0.25">
      <c r="A481" s="188"/>
      <c r="B481" s="188"/>
      <c r="C481" s="1"/>
      <c r="D481" s="1"/>
      <c r="E481" s="1"/>
      <c r="F481" s="1"/>
    </row>
    <row r="482" spans="1:6" x14ac:dyDescent="0.25">
      <c r="A482" s="188"/>
      <c r="B482" s="188"/>
      <c r="C482" s="1"/>
      <c r="D482" s="1"/>
      <c r="E482" s="1"/>
      <c r="F482" s="1"/>
    </row>
    <row r="483" spans="1:6" x14ac:dyDescent="0.25">
      <c r="A483" s="188"/>
      <c r="B483" s="188"/>
      <c r="C483" s="1"/>
      <c r="D483" s="1"/>
      <c r="E483" s="1"/>
      <c r="F483" s="1"/>
    </row>
    <row r="484" spans="1:6" x14ac:dyDescent="0.25">
      <c r="A484" s="188"/>
      <c r="B484" s="188"/>
      <c r="C484" s="1"/>
      <c r="D484" s="1"/>
      <c r="E484" s="1"/>
      <c r="F484" s="1"/>
    </row>
    <row r="485" spans="1:6" x14ac:dyDescent="0.25">
      <c r="A485" s="188"/>
      <c r="B485" s="188"/>
      <c r="C485" s="1"/>
      <c r="D485" s="1"/>
      <c r="E485" s="1"/>
      <c r="F485" s="1"/>
    </row>
    <row r="486" spans="1:6" x14ac:dyDescent="0.25">
      <c r="A486" s="188"/>
      <c r="B486" s="188"/>
      <c r="C486" s="1"/>
      <c r="D486" s="1"/>
      <c r="E486" s="1"/>
      <c r="F486" s="1"/>
    </row>
    <row r="487" spans="1:6" x14ac:dyDescent="0.25">
      <c r="A487" s="188"/>
      <c r="B487" s="188"/>
      <c r="C487" s="1"/>
      <c r="D487" s="1"/>
      <c r="E487" s="1"/>
      <c r="F487" s="1"/>
    </row>
    <row r="488" spans="1:6" x14ac:dyDescent="0.25">
      <c r="A488" s="188"/>
      <c r="B488" s="188"/>
      <c r="C488" s="1"/>
      <c r="D488" s="1"/>
      <c r="E488" s="1"/>
      <c r="F488" s="1"/>
    </row>
    <row r="489" spans="1:6" x14ac:dyDescent="0.25">
      <c r="A489" s="188"/>
      <c r="B489" s="188"/>
      <c r="C489" s="1"/>
      <c r="D489" s="1"/>
      <c r="E489" s="1"/>
      <c r="F489" s="1"/>
    </row>
    <row r="490" spans="1:6" x14ac:dyDescent="0.25">
      <c r="A490" s="188"/>
      <c r="B490" s="188"/>
      <c r="C490" s="1"/>
      <c r="D490" s="1"/>
      <c r="E490" s="1"/>
      <c r="F490" s="1"/>
    </row>
    <row r="491" spans="1:6" x14ac:dyDescent="0.25">
      <c r="A491" s="188"/>
      <c r="B491" s="188"/>
      <c r="C491" s="1"/>
      <c r="D491" s="1"/>
      <c r="E491" s="1"/>
      <c r="F491" s="1"/>
    </row>
    <row r="492" spans="1:6" x14ac:dyDescent="0.25">
      <c r="A492" s="188"/>
      <c r="B492" s="188"/>
      <c r="C492" s="1"/>
      <c r="D492" s="1"/>
      <c r="E492" s="1"/>
      <c r="F492" s="1"/>
    </row>
    <row r="493" spans="1:6" x14ac:dyDescent="0.25">
      <c r="A493" s="188"/>
      <c r="B493" s="188"/>
      <c r="C493" s="1"/>
      <c r="D493" s="1"/>
      <c r="E493" s="1"/>
      <c r="F493" s="1"/>
    </row>
    <row r="494" spans="1:6" x14ac:dyDescent="0.25">
      <c r="A494" s="188"/>
      <c r="B494" s="188"/>
      <c r="C494" s="1"/>
      <c r="D494" s="1"/>
      <c r="E494" s="1"/>
      <c r="F494" s="1"/>
    </row>
    <row r="495" spans="1:6" x14ac:dyDescent="0.25">
      <c r="A495" s="188"/>
      <c r="B495" s="188"/>
      <c r="C495" s="1"/>
      <c r="D495" s="1"/>
      <c r="E495" s="1"/>
      <c r="F495" s="1"/>
    </row>
    <row r="496" spans="1:6" x14ac:dyDescent="0.25">
      <c r="A496" s="188"/>
      <c r="B496" s="188"/>
      <c r="C496" s="1"/>
      <c r="D496" s="1"/>
      <c r="E496" s="1"/>
      <c r="F496" s="1"/>
    </row>
    <row r="497" spans="1:6" x14ac:dyDescent="0.25">
      <c r="A497" s="188"/>
      <c r="B497" s="188"/>
      <c r="C497" s="1"/>
      <c r="D497" s="1"/>
      <c r="E497" s="1"/>
      <c r="F497" s="1"/>
    </row>
    <row r="498" spans="1:6" x14ac:dyDescent="0.25">
      <c r="A498" s="188"/>
      <c r="B498" s="188"/>
      <c r="C498" s="1"/>
      <c r="D498" s="1"/>
      <c r="E498" s="1"/>
      <c r="F498" s="1"/>
    </row>
    <row r="499" spans="1:6" x14ac:dyDescent="0.25">
      <c r="A499" s="188"/>
      <c r="B499" s="188"/>
      <c r="C499" s="1"/>
      <c r="D499" s="1"/>
      <c r="E499" s="1"/>
      <c r="F499" s="1"/>
    </row>
    <row r="500" spans="1:6" x14ac:dyDescent="0.25">
      <c r="A500" s="188"/>
      <c r="B500" s="188"/>
      <c r="C500" s="1"/>
      <c r="D500" s="1"/>
      <c r="E500" s="1"/>
      <c r="F500" s="1"/>
    </row>
    <row r="501" spans="1:6" x14ac:dyDescent="0.25">
      <c r="A501" s="188"/>
      <c r="B501" s="188"/>
      <c r="C501" s="1"/>
      <c r="D501" s="1"/>
      <c r="E501" s="1"/>
      <c r="F501" s="1"/>
    </row>
    <row r="502" spans="1:6" x14ac:dyDescent="0.25">
      <c r="A502" s="188"/>
      <c r="B502" s="188"/>
      <c r="C502" s="1"/>
      <c r="D502" s="1"/>
      <c r="E502" s="1"/>
      <c r="F502" s="1"/>
    </row>
    <row r="503" spans="1:6" x14ac:dyDescent="0.25">
      <c r="A503" s="188"/>
      <c r="B503" s="188"/>
      <c r="C503" s="1"/>
      <c r="D503" s="1"/>
      <c r="E503" s="1"/>
      <c r="F503" s="1"/>
    </row>
    <row r="504" spans="1:6" x14ac:dyDescent="0.25">
      <c r="A504" s="188"/>
      <c r="B504" s="188"/>
      <c r="C504" s="1"/>
      <c r="D504" s="1"/>
      <c r="E504" s="1"/>
      <c r="F504" s="1"/>
    </row>
    <row r="505" spans="1:6" x14ac:dyDescent="0.25">
      <c r="A505" s="188"/>
      <c r="B505" s="188"/>
      <c r="C505" s="1"/>
      <c r="D505" s="1"/>
      <c r="E505" s="1"/>
      <c r="F505" s="1"/>
    </row>
    <row r="506" spans="1:6" x14ac:dyDescent="0.25">
      <c r="A506" s="188"/>
      <c r="B506" s="188"/>
      <c r="C506" s="1"/>
      <c r="D506" s="1"/>
      <c r="E506" s="1"/>
      <c r="F506" s="1"/>
    </row>
    <row r="507" spans="1:6" x14ac:dyDescent="0.25">
      <c r="A507" s="188"/>
      <c r="B507" s="188"/>
      <c r="C507" s="1"/>
      <c r="D507" s="1"/>
      <c r="E507" s="1"/>
      <c r="F507" s="1"/>
    </row>
    <row r="508" spans="1:6" x14ac:dyDescent="0.25">
      <c r="A508" s="188"/>
      <c r="B508" s="188"/>
      <c r="C508" s="1"/>
      <c r="D508" s="1"/>
      <c r="E508" s="1"/>
      <c r="F508" s="1"/>
    </row>
    <row r="509" spans="1:6" x14ac:dyDescent="0.25">
      <c r="A509" s="188"/>
      <c r="B509" s="188"/>
      <c r="C509" s="1"/>
      <c r="D509" s="1"/>
      <c r="E509" s="1"/>
      <c r="F509" s="1"/>
    </row>
    <row r="510" spans="1:6" x14ac:dyDescent="0.25">
      <c r="A510" s="188"/>
      <c r="B510" s="188"/>
      <c r="C510" s="1"/>
      <c r="D510" s="1"/>
      <c r="E510" s="1"/>
      <c r="F510" s="1"/>
    </row>
    <row r="511" spans="1:6" x14ac:dyDescent="0.25">
      <c r="A511" s="188"/>
      <c r="B511" s="188"/>
      <c r="C511" s="1"/>
      <c r="D511" s="1"/>
      <c r="E511" s="1"/>
      <c r="F511" s="1"/>
    </row>
    <row r="512" spans="1:6" x14ac:dyDescent="0.25">
      <c r="A512" s="188"/>
      <c r="B512" s="188"/>
      <c r="C512" s="1"/>
      <c r="D512" s="1"/>
      <c r="E512" s="1"/>
      <c r="F512" s="1"/>
    </row>
    <row r="513" spans="1:6" x14ac:dyDescent="0.25">
      <c r="A513" s="188"/>
      <c r="B513" s="188"/>
      <c r="C513" s="1"/>
      <c r="D513" s="1"/>
      <c r="E513" s="1"/>
      <c r="F513" s="1"/>
    </row>
    <row r="514" spans="1:6" x14ac:dyDescent="0.25">
      <c r="A514" s="188"/>
      <c r="B514" s="188"/>
      <c r="C514" s="1"/>
      <c r="D514" s="1"/>
      <c r="E514" s="1"/>
      <c r="F514" s="1"/>
    </row>
    <row r="515" spans="1:6" x14ac:dyDescent="0.25">
      <c r="A515" s="188"/>
      <c r="B515" s="188"/>
      <c r="C515" s="1"/>
      <c r="D515" s="1"/>
      <c r="E515" s="1"/>
      <c r="F515" s="1"/>
    </row>
    <row r="516" spans="1:6" x14ac:dyDescent="0.25">
      <c r="A516" s="188"/>
      <c r="B516" s="188"/>
      <c r="C516" s="1"/>
      <c r="D516" s="1"/>
      <c r="E516" s="1"/>
      <c r="F516" s="1"/>
    </row>
    <row r="517" spans="1:6" x14ac:dyDescent="0.25">
      <c r="A517" s="188"/>
      <c r="B517" s="188"/>
      <c r="C517" s="1"/>
      <c r="D517" s="1"/>
      <c r="E517" s="1"/>
      <c r="F517" s="1"/>
    </row>
    <row r="518" spans="1:6" x14ac:dyDescent="0.25">
      <c r="A518" s="188"/>
      <c r="B518" s="188"/>
      <c r="C518" s="1"/>
      <c r="D518" s="1"/>
      <c r="E518" s="1"/>
      <c r="F518" s="1"/>
    </row>
    <row r="519" spans="1:6" x14ac:dyDescent="0.25">
      <c r="A519" s="188"/>
      <c r="B519" s="188"/>
      <c r="C519" s="1"/>
      <c r="D519" s="1"/>
      <c r="E519" s="1"/>
      <c r="F519" s="1"/>
    </row>
    <row r="520" spans="1:6" x14ac:dyDescent="0.25">
      <c r="A520" s="188"/>
      <c r="B520" s="188"/>
      <c r="C520" s="1"/>
      <c r="D520" s="1"/>
      <c r="E520" s="1"/>
      <c r="F520" s="1"/>
    </row>
    <row r="521" spans="1:6" x14ac:dyDescent="0.25">
      <c r="A521" s="188"/>
      <c r="B521" s="188"/>
      <c r="C521" s="1"/>
      <c r="D521" s="1"/>
      <c r="E521" s="1"/>
      <c r="F521" s="1"/>
    </row>
    <row r="522" spans="1:6" x14ac:dyDescent="0.25">
      <c r="A522" s="188"/>
      <c r="B522" s="188"/>
      <c r="C522" s="1"/>
      <c r="D522" s="1"/>
      <c r="E522" s="1"/>
      <c r="F522" s="1"/>
    </row>
    <row r="523" spans="1:6" x14ac:dyDescent="0.25">
      <c r="A523" s="188"/>
      <c r="B523" s="188"/>
      <c r="C523" s="1"/>
      <c r="D523" s="1"/>
      <c r="E523" s="1"/>
      <c r="F523" s="1"/>
    </row>
    <row r="524" spans="1:6" x14ac:dyDescent="0.25">
      <c r="A524" s="188"/>
      <c r="B524" s="188"/>
      <c r="C524" s="1"/>
      <c r="D524" s="1"/>
      <c r="E524" s="1"/>
      <c r="F524" s="1"/>
    </row>
    <row r="525" spans="1:6" x14ac:dyDescent="0.25">
      <c r="A525" s="188"/>
      <c r="B525" s="188"/>
      <c r="C525" s="1"/>
      <c r="D525" s="1"/>
      <c r="E525" s="1"/>
      <c r="F525" s="1"/>
    </row>
    <row r="526" spans="1:6" x14ac:dyDescent="0.25">
      <c r="A526" s="188"/>
      <c r="B526" s="188"/>
      <c r="C526" s="1"/>
      <c r="D526" s="1"/>
      <c r="E526" s="1"/>
      <c r="F526" s="1"/>
    </row>
    <row r="527" spans="1:6" x14ac:dyDescent="0.25">
      <c r="A527" s="188"/>
      <c r="B527" s="188"/>
      <c r="C527" s="1"/>
      <c r="D527" s="1"/>
      <c r="E527" s="1"/>
      <c r="F527" s="1"/>
    </row>
    <row r="528" spans="1:6" x14ac:dyDescent="0.25">
      <c r="A528" s="188"/>
      <c r="B528" s="188"/>
      <c r="C528" s="1"/>
      <c r="D528" s="1"/>
      <c r="E528" s="1"/>
      <c r="F528" s="1"/>
    </row>
    <row r="529" spans="1:6" x14ac:dyDescent="0.25">
      <c r="A529" s="188"/>
      <c r="B529" s="188"/>
      <c r="C529" s="1"/>
      <c r="D529" s="1"/>
      <c r="E529" s="1"/>
      <c r="F529" s="1"/>
    </row>
    <row r="530" spans="1:6" x14ac:dyDescent="0.25">
      <c r="A530" s="188"/>
      <c r="B530" s="188"/>
      <c r="C530" s="1"/>
      <c r="D530" s="1"/>
      <c r="E530" s="1"/>
      <c r="F530" s="1"/>
    </row>
    <row r="531" spans="1:6" x14ac:dyDescent="0.25">
      <c r="A531" s="188"/>
      <c r="B531" s="188"/>
      <c r="C531" s="1"/>
      <c r="D531" s="1"/>
      <c r="E531" s="1"/>
      <c r="F531" s="1"/>
    </row>
    <row r="532" spans="1:6" x14ac:dyDescent="0.25">
      <c r="A532" s="188"/>
      <c r="B532" s="188"/>
      <c r="C532" s="1"/>
      <c r="D532" s="1"/>
      <c r="E532" s="1"/>
      <c r="F532" s="1"/>
    </row>
    <row r="533" spans="1:6" x14ac:dyDescent="0.25">
      <c r="A533" s="188"/>
      <c r="B533" s="188"/>
      <c r="C533" s="1"/>
      <c r="D533" s="1"/>
      <c r="E533" s="1"/>
      <c r="F533" s="1"/>
    </row>
    <row r="534" spans="1:6" x14ac:dyDescent="0.25">
      <c r="A534" s="188"/>
      <c r="B534" s="188"/>
      <c r="C534" s="1"/>
      <c r="D534" s="1"/>
      <c r="E534" s="1"/>
      <c r="F534" s="1"/>
    </row>
    <row r="535" spans="1:6" x14ac:dyDescent="0.25">
      <c r="A535" s="188"/>
      <c r="B535" s="188"/>
      <c r="C535" s="1"/>
      <c r="D535" s="1"/>
      <c r="E535" s="1"/>
      <c r="F535" s="1"/>
    </row>
    <row r="536" spans="1:6" x14ac:dyDescent="0.25">
      <c r="A536" s="188"/>
      <c r="B536" s="188"/>
      <c r="C536" s="1"/>
      <c r="D536" s="1"/>
      <c r="E536" s="1"/>
      <c r="F536" s="1"/>
    </row>
    <row r="537" spans="1:6" x14ac:dyDescent="0.25">
      <c r="A537" s="188"/>
      <c r="B537" s="188"/>
      <c r="C537" s="1"/>
      <c r="D537" s="1"/>
      <c r="E537" s="1"/>
      <c r="F537" s="1"/>
    </row>
    <row r="538" spans="1:6" x14ac:dyDescent="0.25">
      <c r="A538" s="188"/>
      <c r="B538" s="188"/>
      <c r="C538" s="1"/>
      <c r="D538" s="1"/>
      <c r="E538" s="1"/>
      <c r="F538" s="1"/>
    </row>
    <row r="539" spans="1:6" x14ac:dyDescent="0.25">
      <c r="A539" s="188"/>
      <c r="B539" s="188"/>
      <c r="C539" s="1"/>
      <c r="D539" s="1"/>
      <c r="E539" s="1"/>
      <c r="F539" s="1"/>
    </row>
    <row r="540" spans="1:6" x14ac:dyDescent="0.25">
      <c r="A540" s="188"/>
      <c r="B540" s="188"/>
      <c r="C540" s="1"/>
      <c r="D540" s="1"/>
      <c r="E540" s="1"/>
      <c r="F540" s="1"/>
    </row>
    <row r="541" spans="1:6" x14ac:dyDescent="0.25">
      <c r="A541" s="188"/>
      <c r="B541" s="188"/>
      <c r="C541" s="1"/>
      <c r="D541" s="1"/>
      <c r="E541" s="1"/>
      <c r="F541" s="1"/>
    </row>
    <row r="542" spans="1:6" x14ac:dyDescent="0.25">
      <c r="A542" s="188"/>
      <c r="B542" s="188"/>
      <c r="C542" s="1"/>
      <c r="D542" s="1"/>
      <c r="E542" s="1"/>
      <c r="F542" s="1"/>
    </row>
    <row r="543" spans="1:6" x14ac:dyDescent="0.25">
      <c r="A543" s="188"/>
      <c r="B543" s="188"/>
      <c r="C543" s="1"/>
      <c r="D543" s="1"/>
      <c r="E543" s="1"/>
      <c r="F543" s="1"/>
    </row>
    <row r="544" spans="1:6" x14ac:dyDescent="0.25">
      <c r="A544" s="188"/>
      <c r="B544" s="188"/>
      <c r="C544" s="1"/>
      <c r="D544" s="1"/>
      <c r="E544" s="1"/>
      <c r="F544" s="1"/>
    </row>
    <row r="545" spans="1:6" x14ac:dyDescent="0.25">
      <c r="A545" s="188"/>
      <c r="B545" s="188"/>
      <c r="C545" s="1"/>
      <c r="D545" s="1"/>
      <c r="E545" s="1"/>
      <c r="F545" s="1"/>
    </row>
    <row r="546" spans="1:6" x14ac:dyDescent="0.25">
      <c r="A546" s="188"/>
      <c r="B546" s="188"/>
      <c r="C546" s="1"/>
      <c r="D546" s="1"/>
      <c r="E546" s="1"/>
      <c r="F546" s="1"/>
    </row>
    <row r="547" spans="1:6" x14ac:dyDescent="0.25">
      <c r="A547" s="188"/>
      <c r="B547" s="188"/>
      <c r="C547" s="1"/>
      <c r="D547" s="1"/>
      <c r="E547" s="1"/>
      <c r="F547" s="1"/>
    </row>
    <row r="548" spans="1:6" x14ac:dyDescent="0.25">
      <c r="A548" s="188"/>
      <c r="B548" s="188"/>
      <c r="C548" s="1"/>
      <c r="D548" s="1"/>
      <c r="E548" s="1"/>
      <c r="F548" s="1"/>
    </row>
    <row r="549" spans="1:6" x14ac:dyDescent="0.25">
      <c r="A549" s="188"/>
      <c r="B549" s="188"/>
      <c r="C549" s="1"/>
      <c r="D549" s="1"/>
      <c r="E549" s="1"/>
      <c r="F549" s="1"/>
    </row>
    <row r="550" spans="1:6" x14ac:dyDescent="0.25">
      <c r="A550" s="188"/>
      <c r="B550" s="188"/>
      <c r="C550" s="1"/>
      <c r="D550" s="1"/>
      <c r="E550" s="1"/>
      <c r="F550" s="1"/>
    </row>
    <row r="551" spans="1:6" x14ac:dyDescent="0.25">
      <c r="A551" s="188"/>
      <c r="B551" s="188"/>
      <c r="C551" s="1"/>
      <c r="D551" s="1"/>
      <c r="E551" s="1"/>
      <c r="F551" s="1"/>
    </row>
    <row r="552" spans="1:6" x14ac:dyDescent="0.25">
      <c r="A552" s="188"/>
      <c r="B552" s="188"/>
      <c r="C552" s="1"/>
      <c r="D552" s="1"/>
      <c r="E552" s="1"/>
      <c r="F552" s="1"/>
    </row>
    <row r="553" spans="1:6" x14ac:dyDescent="0.25">
      <c r="A553" s="188"/>
      <c r="B553" s="188"/>
      <c r="C553" s="1"/>
      <c r="D553" s="1"/>
      <c r="E553" s="1"/>
      <c r="F553" s="1"/>
    </row>
    <row r="554" spans="1:6" x14ac:dyDescent="0.25">
      <c r="A554" s="188"/>
      <c r="B554" s="188"/>
      <c r="C554" s="1"/>
      <c r="D554" s="1"/>
      <c r="E554" s="1"/>
      <c r="F554" s="1"/>
    </row>
    <row r="555" spans="1:6" x14ac:dyDescent="0.25">
      <c r="A555" s="188"/>
      <c r="B555" s="188"/>
      <c r="C555" s="1"/>
      <c r="D555" s="1"/>
      <c r="E555" s="1"/>
      <c r="F555" s="1"/>
    </row>
    <row r="556" spans="1:6" x14ac:dyDescent="0.25">
      <c r="A556" s="188"/>
      <c r="B556" s="188"/>
      <c r="C556" s="1"/>
      <c r="D556" s="1"/>
      <c r="E556" s="1"/>
      <c r="F556" s="1"/>
    </row>
    <row r="557" spans="1:6" x14ac:dyDescent="0.25">
      <c r="A557" s="188"/>
      <c r="B557" s="188"/>
      <c r="C557" s="1"/>
      <c r="D557" s="1"/>
      <c r="E557" s="1"/>
      <c r="F557" s="1"/>
    </row>
    <row r="558" spans="1:6" x14ac:dyDescent="0.25">
      <c r="A558" s="188"/>
      <c r="B558" s="188"/>
      <c r="C558" s="1"/>
      <c r="D558" s="1"/>
      <c r="E558" s="1"/>
      <c r="F558" s="1"/>
    </row>
    <row r="559" spans="1:6" x14ac:dyDescent="0.25">
      <c r="A559" s="188"/>
      <c r="B559" s="188"/>
      <c r="C559" s="1"/>
      <c r="D559" s="1"/>
      <c r="E559" s="1"/>
      <c r="F559" s="1"/>
    </row>
    <row r="560" spans="1:6" x14ac:dyDescent="0.25">
      <c r="A560" s="188"/>
      <c r="B560" s="188"/>
      <c r="C560" s="1"/>
      <c r="D560" s="1"/>
      <c r="E560" s="1"/>
      <c r="F560" s="1"/>
    </row>
    <row r="561" spans="1:6" x14ac:dyDescent="0.25">
      <c r="A561" s="188"/>
      <c r="B561" s="188"/>
      <c r="C561" s="1"/>
      <c r="D561" s="1"/>
      <c r="E561" s="1"/>
      <c r="F561" s="1"/>
    </row>
    <row r="562" spans="1:6" x14ac:dyDescent="0.25">
      <c r="A562" s="188"/>
      <c r="B562" s="188"/>
      <c r="C562" s="1"/>
      <c r="D562" s="1"/>
      <c r="E562" s="1"/>
      <c r="F562" s="1"/>
    </row>
    <row r="563" spans="1:6" x14ac:dyDescent="0.25">
      <c r="A563" s="188"/>
      <c r="B563" s="188"/>
      <c r="C563" s="1"/>
      <c r="D563" s="1"/>
      <c r="E563" s="1"/>
      <c r="F563" s="1"/>
    </row>
    <row r="564" spans="1:6" x14ac:dyDescent="0.25">
      <c r="A564" s="188"/>
      <c r="B564" s="188"/>
      <c r="C564" s="1"/>
      <c r="D564" s="1"/>
      <c r="E564" s="1"/>
      <c r="F564" s="1"/>
    </row>
    <row r="565" spans="1:6" x14ac:dyDescent="0.25">
      <c r="A565" s="188"/>
      <c r="B565" s="188"/>
      <c r="C565" s="1"/>
      <c r="D565" s="1"/>
      <c r="E565" s="1"/>
      <c r="F565" s="1"/>
    </row>
    <row r="566" spans="1:6" x14ac:dyDescent="0.25">
      <c r="A566" s="188"/>
      <c r="B566" s="188"/>
      <c r="C566" s="1"/>
      <c r="D566" s="1"/>
      <c r="E566" s="1"/>
      <c r="F566" s="1"/>
    </row>
    <row r="567" spans="1:6" x14ac:dyDescent="0.25">
      <c r="A567" s="188"/>
      <c r="B567" s="188"/>
      <c r="C567" s="1"/>
      <c r="D567" s="1"/>
      <c r="E567" s="1"/>
      <c r="F567" s="1"/>
    </row>
    <row r="568" spans="1:6" x14ac:dyDescent="0.25">
      <c r="A568" s="188"/>
      <c r="B568" s="188"/>
      <c r="C568" s="1"/>
      <c r="D568" s="1"/>
      <c r="E568" s="1"/>
      <c r="F568" s="1"/>
    </row>
    <row r="569" spans="1:6" x14ac:dyDescent="0.25">
      <c r="A569" s="188"/>
      <c r="B569" s="188"/>
      <c r="C569" s="1"/>
      <c r="D569" s="1"/>
      <c r="E569" s="1"/>
      <c r="F569" s="1"/>
    </row>
    <row r="570" spans="1:6" x14ac:dyDescent="0.25">
      <c r="A570" s="188"/>
      <c r="B570" s="188"/>
      <c r="C570" s="1"/>
      <c r="D570" s="1"/>
      <c r="E570" s="1"/>
      <c r="F570" s="1"/>
    </row>
    <row r="571" spans="1:6" x14ac:dyDescent="0.25">
      <c r="A571" s="188"/>
      <c r="B571" s="188"/>
      <c r="C571" s="1"/>
      <c r="D571" s="1"/>
      <c r="E571" s="1"/>
      <c r="F571" s="1"/>
    </row>
    <row r="572" spans="1:6" x14ac:dyDescent="0.25">
      <c r="A572" s="188"/>
      <c r="B572" s="188"/>
      <c r="C572" s="1"/>
      <c r="D572" s="1"/>
      <c r="E572" s="1"/>
      <c r="F572" s="1"/>
    </row>
    <row r="573" spans="1:6" x14ac:dyDescent="0.25">
      <c r="A573" s="188"/>
      <c r="B573" s="188"/>
      <c r="C573" s="1"/>
      <c r="D573" s="1"/>
      <c r="E573" s="1"/>
      <c r="F573" s="1"/>
    </row>
    <row r="574" spans="1:6" x14ac:dyDescent="0.25">
      <c r="A574" s="188"/>
      <c r="B574" s="188"/>
      <c r="C574" s="1"/>
      <c r="D574" s="1"/>
      <c r="E574" s="1"/>
      <c r="F574" s="1"/>
    </row>
    <row r="575" spans="1:6" x14ac:dyDescent="0.25">
      <c r="A575" s="188"/>
      <c r="B575" s="188"/>
      <c r="C575" s="1"/>
      <c r="D575" s="1"/>
      <c r="E575" s="1"/>
      <c r="F575" s="1"/>
    </row>
    <row r="576" spans="1:6" x14ac:dyDescent="0.25">
      <c r="A576" s="188"/>
      <c r="B576" s="188"/>
      <c r="C576" s="1"/>
      <c r="D576" s="1"/>
      <c r="E576" s="1"/>
      <c r="F576" s="1"/>
    </row>
    <row r="577" spans="1:6" x14ac:dyDescent="0.25">
      <c r="A577" s="188"/>
      <c r="B577" s="188"/>
      <c r="C577" s="1"/>
      <c r="D577" s="1"/>
      <c r="E577" s="1"/>
      <c r="F577" s="1"/>
    </row>
    <row r="578" spans="1:6" x14ac:dyDescent="0.25">
      <c r="A578" s="188"/>
      <c r="B578" s="188"/>
      <c r="C578" s="1"/>
      <c r="D578" s="1"/>
      <c r="E578" s="1"/>
      <c r="F578" s="1"/>
    </row>
    <row r="579" spans="1:6" x14ac:dyDescent="0.25">
      <c r="A579" s="188"/>
      <c r="B579" s="188"/>
      <c r="C579" s="1"/>
      <c r="D579" s="1"/>
      <c r="E579" s="1"/>
      <c r="F579" s="1"/>
    </row>
    <row r="580" spans="1:6" x14ac:dyDescent="0.25">
      <c r="A580" s="188"/>
      <c r="B580" s="188"/>
      <c r="C580" s="1"/>
      <c r="D580" s="1"/>
      <c r="E580" s="1"/>
      <c r="F580" s="1"/>
    </row>
    <row r="581" spans="1:6" x14ac:dyDescent="0.25">
      <c r="A581" s="188"/>
      <c r="B581" s="188"/>
      <c r="C581" s="1"/>
      <c r="D581" s="1"/>
      <c r="E581" s="1"/>
      <c r="F581" s="1"/>
    </row>
    <row r="582" spans="1:6" x14ac:dyDescent="0.25">
      <c r="A582" s="188"/>
      <c r="B582" s="188"/>
      <c r="C582" s="1"/>
      <c r="D582" s="1"/>
      <c r="E582" s="1"/>
      <c r="F582" s="1"/>
    </row>
    <row r="583" spans="1:6" x14ac:dyDescent="0.25">
      <c r="A583" s="188"/>
      <c r="B583" s="188"/>
      <c r="C583" s="1"/>
      <c r="D583" s="1"/>
      <c r="E583" s="1"/>
      <c r="F583" s="1"/>
    </row>
    <row r="584" spans="1:6" x14ac:dyDescent="0.25">
      <c r="A584" s="188"/>
      <c r="B584" s="188"/>
      <c r="C584" s="1"/>
      <c r="D584" s="1"/>
      <c r="E584" s="1"/>
      <c r="F584" s="1"/>
    </row>
    <row r="585" spans="1:6" x14ac:dyDescent="0.25">
      <c r="A585" s="188"/>
      <c r="B585" s="188"/>
      <c r="C585" s="1"/>
      <c r="D585" s="1"/>
      <c r="E585" s="1"/>
      <c r="F585" s="1"/>
    </row>
    <row r="586" spans="1:6" x14ac:dyDescent="0.25">
      <c r="A586" s="188"/>
      <c r="B586" s="188"/>
      <c r="C586" s="1"/>
      <c r="D586" s="1"/>
      <c r="E586" s="1"/>
      <c r="F586" s="1"/>
    </row>
    <row r="587" spans="1:6" x14ac:dyDescent="0.25">
      <c r="A587" s="188"/>
      <c r="B587" s="188"/>
      <c r="C587" s="1"/>
      <c r="D587" s="1"/>
      <c r="E587" s="1"/>
      <c r="F587" s="1"/>
    </row>
    <row r="588" spans="1:6" x14ac:dyDescent="0.25">
      <c r="A588" s="188"/>
      <c r="B588" s="188"/>
      <c r="C588" s="1"/>
      <c r="D588" s="1"/>
      <c r="E588" s="1"/>
      <c r="F588" s="1"/>
    </row>
    <row r="589" spans="1:6" x14ac:dyDescent="0.25">
      <c r="A589" s="188"/>
      <c r="B589" s="188"/>
      <c r="C589" s="1"/>
      <c r="D589" s="1"/>
      <c r="E589" s="1"/>
      <c r="F589" s="1"/>
    </row>
    <row r="590" spans="1:6" x14ac:dyDescent="0.25">
      <c r="A590" s="188"/>
      <c r="B590" s="188"/>
      <c r="C590" s="1"/>
      <c r="D590" s="1"/>
      <c r="E590" s="1"/>
      <c r="F590" s="1"/>
    </row>
    <row r="591" spans="1:6" x14ac:dyDescent="0.25">
      <c r="A591" s="188"/>
      <c r="B591" s="188"/>
      <c r="C591" s="1"/>
      <c r="D591" s="1"/>
      <c r="E591" s="1"/>
      <c r="F591" s="1"/>
    </row>
    <row r="592" spans="1:6" x14ac:dyDescent="0.25">
      <c r="A592" s="188"/>
      <c r="B592" s="188"/>
      <c r="C592" s="1"/>
      <c r="D592" s="1"/>
      <c r="E592" s="1"/>
      <c r="F592" s="1"/>
    </row>
    <row r="593" spans="1:6" x14ac:dyDescent="0.25">
      <c r="A593" s="188"/>
      <c r="B593" s="188"/>
      <c r="C593" s="1"/>
      <c r="D593" s="1"/>
      <c r="E593" s="1"/>
      <c r="F593" s="1"/>
    </row>
    <row r="594" spans="1:6" x14ac:dyDescent="0.25">
      <c r="A594" s="188"/>
      <c r="B594" s="188"/>
      <c r="C594" s="1"/>
      <c r="D594" s="1"/>
      <c r="E594" s="1"/>
      <c r="F594" s="1"/>
    </row>
    <row r="595" spans="1:6" x14ac:dyDescent="0.25">
      <c r="A595" s="188"/>
      <c r="B595" s="188"/>
      <c r="C595" s="1"/>
      <c r="D595" s="1"/>
      <c r="E595" s="1"/>
      <c r="F595" s="1"/>
    </row>
    <row r="596" spans="1:6" x14ac:dyDescent="0.25">
      <c r="A596" s="188"/>
      <c r="B596" s="188"/>
      <c r="C596" s="1"/>
      <c r="D596" s="1"/>
      <c r="E596" s="1"/>
      <c r="F596" s="1"/>
    </row>
    <row r="597" spans="1:6" x14ac:dyDescent="0.25">
      <c r="A597" s="188"/>
      <c r="B597" s="188"/>
      <c r="C597" s="1"/>
      <c r="D597" s="1"/>
      <c r="E597" s="1"/>
      <c r="F597" s="1"/>
    </row>
    <row r="598" spans="1:6" x14ac:dyDescent="0.25">
      <c r="A598" s="188"/>
      <c r="B598" s="188"/>
      <c r="C598" s="1"/>
      <c r="D598" s="1"/>
      <c r="E598" s="1"/>
      <c r="F598" s="1"/>
    </row>
    <row r="599" spans="1:6" x14ac:dyDescent="0.25">
      <c r="A599" s="188"/>
      <c r="B599" s="188"/>
      <c r="C599" s="1"/>
      <c r="D599" s="1"/>
      <c r="E599" s="1"/>
      <c r="F599" s="1"/>
    </row>
    <row r="600" spans="1:6" x14ac:dyDescent="0.25">
      <c r="A600" s="188"/>
      <c r="B600" s="188"/>
      <c r="C600" s="1"/>
      <c r="D600" s="1"/>
      <c r="E600" s="1"/>
      <c r="F600" s="1"/>
    </row>
    <row r="601" spans="1:6" x14ac:dyDescent="0.25">
      <c r="A601" s="188"/>
      <c r="B601" s="188"/>
      <c r="C601" s="1"/>
      <c r="D601" s="1"/>
      <c r="E601" s="1"/>
      <c r="F601" s="1"/>
    </row>
    <row r="602" spans="1:6" x14ac:dyDescent="0.25">
      <c r="A602" s="188"/>
      <c r="B602" s="188"/>
      <c r="C602" s="1"/>
      <c r="D602" s="1"/>
      <c r="E602" s="1"/>
      <c r="F602" s="1"/>
    </row>
    <row r="603" spans="1:6" x14ac:dyDescent="0.25">
      <c r="A603" s="188"/>
      <c r="B603" s="188"/>
      <c r="C603" s="1"/>
      <c r="D603" s="1"/>
      <c r="E603" s="1"/>
      <c r="F603" s="1"/>
    </row>
    <row r="604" spans="1:6" x14ac:dyDescent="0.25">
      <c r="A604" s="188"/>
      <c r="B604" s="188"/>
      <c r="C604" s="1"/>
      <c r="D604" s="1"/>
      <c r="E604" s="1"/>
      <c r="F604" s="1"/>
    </row>
    <row r="605" spans="1:6" x14ac:dyDescent="0.25">
      <c r="A605" s="188"/>
      <c r="B605" s="188"/>
      <c r="C605" s="1"/>
      <c r="D605" s="1"/>
      <c r="E605" s="1"/>
      <c r="F605" s="1"/>
    </row>
    <row r="606" spans="1:6" x14ac:dyDescent="0.25">
      <c r="A606" s="188"/>
      <c r="B606" s="188"/>
      <c r="C606" s="1"/>
      <c r="D606" s="1"/>
      <c r="E606" s="1"/>
      <c r="F606" s="1"/>
    </row>
    <row r="607" spans="1:6" x14ac:dyDescent="0.25">
      <c r="A607" s="188"/>
      <c r="B607" s="188"/>
      <c r="C607" s="1"/>
      <c r="D607" s="1"/>
      <c r="E607" s="1"/>
      <c r="F607" s="1"/>
    </row>
    <row r="608" spans="1:6" x14ac:dyDescent="0.25">
      <c r="A608" s="188"/>
      <c r="B608" s="188"/>
      <c r="C608" s="1"/>
      <c r="D608" s="1"/>
      <c r="E608" s="1"/>
      <c r="F608" s="1"/>
    </row>
    <row r="609" spans="1:6" x14ac:dyDescent="0.25">
      <c r="A609" s="188"/>
      <c r="B609" s="188"/>
      <c r="C609" s="1"/>
      <c r="D609" s="1"/>
      <c r="E609" s="1"/>
      <c r="F609" s="1"/>
    </row>
    <row r="610" spans="1:6" x14ac:dyDescent="0.25">
      <c r="A610" s="188"/>
      <c r="B610" s="188"/>
      <c r="C610" s="1"/>
      <c r="D610" s="1"/>
      <c r="E610" s="1"/>
      <c r="F610" s="1"/>
    </row>
    <row r="611" spans="1:6" x14ac:dyDescent="0.25">
      <c r="A611" s="188"/>
      <c r="B611" s="188"/>
      <c r="C611" s="1"/>
      <c r="D611" s="1"/>
      <c r="E611" s="1"/>
      <c r="F611" s="1"/>
    </row>
    <row r="612" spans="1:6" x14ac:dyDescent="0.25">
      <c r="A612" s="188"/>
      <c r="B612" s="188"/>
      <c r="C612" s="1"/>
      <c r="D612" s="1"/>
      <c r="E612" s="1"/>
      <c r="F612" s="1"/>
    </row>
    <row r="613" spans="1:6" x14ac:dyDescent="0.25">
      <c r="A613" s="188"/>
      <c r="B613" s="188"/>
      <c r="C613" s="1"/>
      <c r="D613" s="1"/>
      <c r="E613" s="1"/>
      <c r="F613" s="1"/>
    </row>
    <row r="614" spans="1:6" x14ac:dyDescent="0.25">
      <c r="A614" s="188"/>
      <c r="B614" s="188"/>
      <c r="C614" s="1"/>
      <c r="D614" s="1"/>
      <c r="E614" s="1"/>
      <c r="F614" s="1"/>
    </row>
    <row r="615" spans="1:6" x14ac:dyDescent="0.25">
      <c r="A615" s="188"/>
      <c r="B615" s="188"/>
      <c r="C615" s="1"/>
      <c r="D615" s="1"/>
      <c r="E615" s="1"/>
      <c r="F615" s="1"/>
    </row>
    <row r="616" spans="1:6" x14ac:dyDescent="0.25">
      <c r="A616" s="188"/>
      <c r="B616" s="188"/>
      <c r="C616" s="1"/>
      <c r="D616" s="1"/>
      <c r="E616" s="1"/>
      <c r="F616" s="1"/>
    </row>
    <row r="617" spans="1:6" x14ac:dyDescent="0.25">
      <c r="A617" s="188"/>
      <c r="B617" s="188"/>
      <c r="C617" s="1"/>
      <c r="D617" s="1"/>
      <c r="E617" s="1"/>
      <c r="F617" s="1"/>
    </row>
    <row r="618" spans="1:6" x14ac:dyDescent="0.25">
      <c r="A618" s="188"/>
      <c r="B618" s="188"/>
      <c r="C618" s="1"/>
      <c r="D618" s="1"/>
      <c r="E618" s="1"/>
      <c r="F618" s="1"/>
    </row>
    <row r="619" spans="1:6" x14ac:dyDescent="0.25">
      <c r="A619" s="188"/>
      <c r="B619" s="188"/>
      <c r="C619" s="1"/>
      <c r="D619" s="1"/>
      <c r="E619" s="1"/>
      <c r="F619" s="1"/>
    </row>
    <row r="620" spans="1:6" x14ac:dyDescent="0.25">
      <c r="A620" s="188"/>
      <c r="B620" s="188"/>
      <c r="C620" s="1"/>
      <c r="D620" s="1"/>
      <c r="E620" s="1"/>
      <c r="F620" s="1"/>
    </row>
    <row r="621" spans="1:6" x14ac:dyDescent="0.25">
      <c r="A621" s="188"/>
      <c r="B621" s="188"/>
      <c r="C621" s="1"/>
      <c r="D621" s="1"/>
      <c r="E621" s="1"/>
      <c r="F621" s="1"/>
    </row>
    <row r="622" spans="1:6" x14ac:dyDescent="0.25">
      <c r="A622" s="188"/>
      <c r="B622" s="188"/>
      <c r="C622" s="1"/>
      <c r="D622" s="1"/>
      <c r="E622" s="1"/>
      <c r="F622" s="1"/>
    </row>
    <row r="623" spans="1:6" x14ac:dyDescent="0.25">
      <c r="A623" s="188"/>
      <c r="B623" s="188"/>
      <c r="C623" s="1"/>
      <c r="D623" s="1"/>
      <c r="E623" s="1"/>
      <c r="F623" s="1"/>
    </row>
    <row r="624" spans="1:6" x14ac:dyDescent="0.25">
      <c r="A624" s="188"/>
      <c r="B624" s="188"/>
      <c r="C624" s="1"/>
      <c r="D624" s="1"/>
      <c r="E624" s="1"/>
      <c r="F624" s="1"/>
    </row>
    <row r="625" spans="1:6" x14ac:dyDescent="0.25">
      <c r="A625" s="188"/>
      <c r="B625" s="188"/>
      <c r="C625" s="1"/>
      <c r="D625" s="1"/>
      <c r="E625" s="1"/>
      <c r="F625" s="1"/>
    </row>
    <row r="626" spans="1:6" x14ac:dyDescent="0.25">
      <c r="A626" s="188"/>
      <c r="B626" s="188"/>
      <c r="C626" s="1"/>
      <c r="D626" s="1"/>
      <c r="E626" s="1"/>
      <c r="F626" s="1"/>
    </row>
    <row r="627" spans="1:6" x14ac:dyDescent="0.25">
      <c r="A627" s="188"/>
      <c r="B627" s="188"/>
      <c r="C627" s="1"/>
      <c r="D627" s="1"/>
      <c r="E627" s="1"/>
      <c r="F627" s="1"/>
    </row>
    <row r="628" spans="1:6" x14ac:dyDescent="0.25">
      <c r="A628" s="188"/>
      <c r="B628" s="188"/>
      <c r="C628" s="1"/>
      <c r="D628" s="1"/>
      <c r="E628" s="1"/>
      <c r="F628" s="1"/>
    </row>
    <row r="629" spans="1:6" x14ac:dyDescent="0.25">
      <c r="A629" s="188"/>
      <c r="B629" s="188"/>
      <c r="C629" s="1"/>
      <c r="D629" s="1"/>
      <c r="E629" s="1"/>
      <c r="F629" s="1"/>
    </row>
    <row r="630" spans="1:6" x14ac:dyDescent="0.25">
      <c r="A630" s="188"/>
      <c r="B630" s="188"/>
      <c r="C630" s="1"/>
      <c r="D630" s="1"/>
      <c r="E630" s="1"/>
      <c r="F630" s="1"/>
    </row>
    <row r="631" spans="1:6" x14ac:dyDescent="0.25">
      <c r="A631" s="188"/>
      <c r="B631" s="188"/>
      <c r="C631" s="1"/>
      <c r="D631" s="1"/>
      <c r="E631" s="1"/>
      <c r="F631" s="1"/>
    </row>
    <row r="632" spans="1:6" x14ac:dyDescent="0.25">
      <c r="A632" s="188"/>
      <c r="B632" s="188"/>
      <c r="C632" s="1"/>
      <c r="D632" s="1"/>
      <c r="E632" s="1"/>
      <c r="F632" s="1"/>
    </row>
    <row r="633" spans="1:6" x14ac:dyDescent="0.25">
      <c r="A633" s="188"/>
      <c r="B633" s="188"/>
      <c r="C633" s="1"/>
      <c r="D633" s="1"/>
      <c r="E633" s="1"/>
      <c r="F633" s="1"/>
    </row>
    <row r="634" spans="1:6" x14ac:dyDescent="0.25">
      <c r="A634" s="188"/>
      <c r="B634" s="188"/>
      <c r="C634" s="1"/>
      <c r="D634" s="1"/>
      <c r="E634" s="1"/>
      <c r="F634" s="1"/>
    </row>
    <row r="635" spans="1:6" x14ac:dyDescent="0.25">
      <c r="A635" s="188"/>
      <c r="B635" s="188"/>
      <c r="C635" s="1"/>
      <c r="D635" s="1"/>
      <c r="E635" s="1"/>
      <c r="F635" s="1"/>
    </row>
    <row r="636" spans="1:6" x14ac:dyDescent="0.25">
      <c r="A636" s="188"/>
      <c r="B636" s="188"/>
      <c r="C636" s="1"/>
      <c r="D636" s="1"/>
      <c r="E636" s="1"/>
      <c r="F636" s="1"/>
    </row>
    <row r="637" spans="1:6" x14ac:dyDescent="0.25">
      <c r="A637" s="188"/>
      <c r="B637" s="188"/>
      <c r="C637" s="1"/>
      <c r="D637" s="1"/>
      <c r="E637" s="1"/>
      <c r="F637" s="1"/>
    </row>
    <row r="638" spans="1:6" x14ac:dyDescent="0.25">
      <c r="A638" s="188"/>
      <c r="B638" s="188"/>
      <c r="C638" s="1"/>
      <c r="D638" s="1"/>
      <c r="E638" s="1"/>
      <c r="F638" s="1"/>
    </row>
    <row r="639" spans="1:6" x14ac:dyDescent="0.25">
      <c r="A639" s="188"/>
      <c r="B639" s="188"/>
      <c r="C639" s="1"/>
      <c r="D639" s="1"/>
      <c r="E639" s="1"/>
      <c r="F639" s="1"/>
    </row>
    <row r="640" spans="1:6" x14ac:dyDescent="0.25">
      <c r="A640" s="188"/>
      <c r="B640" s="188"/>
      <c r="C640" s="1"/>
      <c r="D640" s="1"/>
      <c r="E640" s="1"/>
      <c r="F640" s="1"/>
    </row>
    <row r="641" spans="1:6" x14ac:dyDescent="0.25">
      <c r="A641" s="188"/>
      <c r="B641" s="188"/>
      <c r="C641" s="1"/>
      <c r="D641" s="1"/>
      <c r="E641" s="1"/>
      <c r="F641" s="1"/>
    </row>
    <row r="642" spans="1:6" x14ac:dyDescent="0.25">
      <c r="A642" s="188"/>
      <c r="B642" s="188"/>
      <c r="C642" s="1"/>
      <c r="D642" s="1"/>
      <c r="E642" s="1"/>
      <c r="F642" s="1"/>
    </row>
    <row r="643" spans="1:6" x14ac:dyDescent="0.25">
      <c r="A643" s="188"/>
      <c r="B643" s="188"/>
      <c r="C643" s="1"/>
      <c r="D643" s="1"/>
      <c r="E643" s="1"/>
      <c r="F643" s="1"/>
    </row>
    <row r="644" spans="1:6" x14ac:dyDescent="0.25">
      <c r="A644" s="188"/>
      <c r="B644" s="188"/>
      <c r="C644" s="1"/>
      <c r="D644" s="1"/>
      <c r="E644" s="1"/>
      <c r="F644" s="1"/>
    </row>
    <row r="645" spans="1:6" x14ac:dyDescent="0.25">
      <c r="A645" s="188"/>
      <c r="B645" s="188"/>
      <c r="C645" s="1"/>
      <c r="D645" s="1"/>
      <c r="E645" s="1"/>
      <c r="F645" s="1"/>
    </row>
    <row r="646" spans="1:6" x14ac:dyDescent="0.25">
      <c r="A646" s="188"/>
      <c r="B646" s="188"/>
      <c r="C646" s="1"/>
      <c r="D646" s="1"/>
      <c r="E646" s="1"/>
      <c r="F646" s="1"/>
    </row>
    <row r="647" spans="1:6" x14ac:dyDescent="0.25">
      <c r="A647" s="188"/>
      <c r="B647" s="188"/>
      <c r="C647" s="1"/>
      <c r="D647" s="1"/>
      <c r="E647" s="1"/>
      <c r="F647" s="1"/>
    </row>
    <row r="648" spans="1:6" x14ac:dyDescent="0.25">
      <c r="A648" s="188"/>
      <c r="B648" s="188"/>
      <c r="C648" s="1"/>
      <c r="D648" s="1"/>
      <c r="E648" s="1"/>
      <c r="F648" s="1"/>
    </row>
    <row r="649" spans="1:6" x14ac:dyDescent="0.25">
      <c r="A649" s="188"/>
      <c r="B649" s="188"/>
      <c r="C649" s="1"/>
      <c r="D649" s="1"/>
      <c r="E649" s="1"/>
      <c r="F649" s="1"/>
    </row>
    <row r="650" spans="1:6" x14ac:dyDescent="0.25">
      <c r="A650" s="188"/>
      <c r="B650" s="188"/>
      <c r="C650" s="1"/>
      <c r="D650" s="1"/>
      <c r="E650" s="1"/>
      <c r="F650" s="1"/>
    </row>
    <row r="651" spans="1:6" x14ac:dyDescent="0.25">
      <c r="A651" s="188"/>
      <c r="B651" s="188"/>
      <c r="C651" s="1"/>
      <c r="D651" s="1"/>
      <c r="E651" s="1"/>
      <c r="F651" s="1"/>
    </row>
    <row r="652" spans="1:6" x14ac:dyDescent="0.25">
      <c r="A652" s="188"/>
      <c r="B652" s="188"/>
      <c r="C652" s="1"/>
      <c r="D652" s="1"/>
      <c r="E652" s="1"/>
      <c r="F652" s="1"/>
    </row>
    <row r="653" spans="1:6" x14ac:dyDescent="0.25">
      <c r="A653" s="188"/>
      <c r="B653" s="188"/>
      <c r="C653" s="1"/>
      <c r="D653" s="1"/>
      <c r="E653" s="1"/>
      <c r="F653" s="1"/>
    </row>
    <row r="654" spans="1:6" x14ac:dyDescent="0.25">
      <c r="A654" s="188"/>
      <c r="B654" s="188"/>
      <c r="C654" s="1"/>
      <c r="D654" s="1"/>
      <c r="E654" s="1"/>
      <c r="F654" s="1"/>
    </row>
    <row r="655" spans="1:6" x14ac:dyDescent="0.25">
      <c r="A655" s="188"/>
      <c r="B655" s="188"/>
      <c r="C655" s="1"/>
      <c r="D655" s="1"/>
      <c r="E655" s="1"/>
      <c r="F655" s="1"/>
    </row>
    <row r="656" spans="1:6" x14ac:dyDescent="0.25">
      <c r="A656" s="188"/>
      <c r="B656" s="188"/>
      <c r="C656" s="1"/>
      <c r="D656" s="1"/>
      <c r="E656" s="1"/>
      <c r="F656" s="1"/>
    </row>
    <row r="657" spans="1:6" x14ac:dyDescent="0.25">
      <c r="A657" s="188"/>
      <c r="B657" s="188"/>
      <c r="C657" s="1"/>
      <c r="D657" s="1"/>
      <c r="E657" s="1"/>
      <c r="F657" s="1"/>
    </row>
    <row r="658" spans="1:6" x14ac:dyDescent="0.25">
      <c r="A658" s="188"/>
      <c r="B658" s="188"/>
      <c r="C658" s="1"/>
      <c r="D658" s="1"/>
      <c r="E658" s="1"/>
      <c r="F658" s="1"/>
    </row>
    <row r="659" spans="1:6" x14ac:dyDescent="0.25">
      <c r="A659" s="188"/>
      <c r="B659" s="188"/>
      <c r="C659" s="1"/>
      <c r="D659" s="1"/>
      <c r="E659" s="1"/>
      <c r="F659" s="1"/>
    </row>
    <row r="660" spans="1:6" x14ac:dyDescent="0.25">
      <c r="A660" s="188"/>
      <c r="B660" s="188"/>
      <c r="C660" s="1"/>
      <c r="D660" s="1"/>
      <c r="E660" s="1"/>
      <c r="F660" s="1"/>
    </row>
    <row r="661" spans="1:6" x14ac:dyDescent="0.25">
      <c r="A661" s="188"/>
      <c r="B661" s="188"/>
      <c r="C661" s="1"/>
      <c r="D661" s="1"/>
      <c r="E661" s="1"/>
      <c r="F661" s="1"/>
    </row>
    <row r="662" spans="1:6" x14ac:dyDescent="0.25">
      <c r="A662" s="188"/>
      <c r="B662" s="188"/>
      <c r="C662" s="1"/>
      <c r="D662" s="1"/>
      <c r="E662" s="1"/>
      <c r="F662" s="1"/>
    </row>
    <row r="663" spans="1:6" x14ac:dyDescent="0.25">
      <c r="A663" s="188"/>
      <c r="B663" s="188"/>
      <c r="C663" s="1"/>
      <c r="D663" s="1"/>
      <c r="E663" s="1"/>
      <c r="F663" s="1"/>
    </row>
    <row r="664" spans="1:6" x14ac:dyDescent="0.25">
      <c r="A664" s="188"/>
      <c r="B664" s="188"/>
      <c r="C664" s="1"/>
      <c r="D664" s="1"/>
      <c r="E664" s="1"/>
      <c r="F664" s="1"/>
    </row>
    <row r="665" spans="1:6" x14ac:dyDescent="0.25">
      <c r="A665" s="188"/>
      <c r="B665" s="188"/>
      <c r="C665" s="1"/>
      <c r="D665" s="1"/>
      <c r="E665" s="1"/>
      <c r="F665" s="1"/>
    </row>
    <row r="666" spans="1:6" x14ac:dyDescent="0.25">
      <c r="A666" s="188"/>
      <c r="B666" s="188"/>
      <c r="C666" s="1"/>
      <c r="D666" s="1"/>
      <c r="E666" s="1"/>
      <c r="F666" s="1"/>
    </row>
    <row r="667" spans="1:6" x14ac:dyDescent="0.25">
      <c r="A667" s="188"/>
      <c r="B667" s="188"/>
      <c r="C667" s="1"/>
      <c r="D667" s="1"/>
      <c r="E667" s="1"/>
      <c r="F667" s="1"/>
    </row>
    <row r="668" spans="1:6" x14ac:dyDescent="0.25">
      <c r="A668" s="188"/>
      <c r="B668" s="188"/>
      <c r="C668" s="1"/>
      <c r="D668" s="1"/>
      <c r="E668" s="1"/>
      <c r="F668" s="1"/>
    </row>
    <row r="669" spans="1:6" x14ac:dyDescent="0.25">
      <c r="A669" s="188"/>
      <c r="B669" s="188"/>
      <c r="C669" s="1"/>
      <c r="D669" s="1"/>
      <c r="E669" s="1"/>
      <c r="F669" s="1"/>
    </row>
    <row r="670" spans="1:6" x14ac:dyDescent="0.25">
      <c r="A670" s="188"/>
      <c r="B670" s="188"/>
      <c r="C670" s="1"/>
      <c r="D670" s="1"/>
      <c r="E670" s="1"/>
      <c r="F670" s="1"/>
    </row>
    <row r="671" spans="1:6" x14ac:dyDescent="0.25">
      <c r="A671" s="188"/>
      <c r="B671" s="188"/>
      <c r="C671" s="1"/>
      <c r="D671" s="1"/>
      <c r="E671" s="1"/>
      <c r="F671" s="1"/>
    </row>
    <row r="672" spans="1:6" x14ac:dyDescent="0.25">
      <c r="A672" s="188"/>
      <c r="B672" s="188"/>
      <c r="C672" s="1"/>
      <c r="D672" s="1"/>
      <c r="E672" s="1"/>
      <c r="F672" s="1"/>
    </row>
    <row r="673" spans="1:6" x14ac:dyDescent="0.25">
      <c r="A673" s="188"/>
      <c r="B673" s="188"/>
      <c r="C673" s="1"/>
      <c r="D673" s="1"/>
      <c r="E673" s="1"/>
      <c r="F673" s="1"/>
    </row>
    <row r="674" spans="1:6" x14ac:dyDescent="0.25">
      <c r="A674" s="188"/>
      <c r="B674" s="188"/>
      <c r="C674" s="1"/>
      <c r="D674" s="1"/>
      <c r="E674" s="1"/>
      <c r="F674" s="1"/>
    </row>
    <row r="675" spans="1:6" x14ac:dyDescent="0.25">
      <c r="A675" s="188"/>
      <c r="B675" s="188"/>
      <c r="C675" s="1"/>
      <c r="D675" s="1"/>
      <c r="E675" s="1"/>
      <c r="F675" s="1"/>
    </row>
    <row r="676" spans="1:6" x14ac:dyDescent="0.25">
      <c r="A676" s="188"/>
      <c r="B676" s="188"/>
      <c r="C676" s="1"/>
      <c r="D676" s="1"/>
      <c r="E676" s="1"/>
      <c r="F676" s="1"/>
    </row>
    <row r="677" spans="1:6" x14ac:dyDescent="0.25">
      <c r="A677" s="188"/>
      <c r="B677" s="188"/>
      <c r="C677" s="1"/>
      <c r="D677" s="1"/>
      <c r="E677" s="1"/>
      <c r="F677" s="1"/>
    </row>
    <row r="678" spans="1:6" x14ac:dyDescent="0.25">
      <c r="A678" s="188"/>
      <c r="B678" s="188"/>
      <c r="C678" s="1"/>
      <c r="D678" s="1"/>
      <c r="E678" s="1"/>
      <c r="F678" s="1"/>
    </row>
    <row r="679" spans="1:6" x14ac:dyDescent="0.25">
      <c r="A679" s="188"/>
      <c r="B679" s="188"/>
      <c r="C679" s="1"/>
      <c r="D679" s="1"/>
      <c r="E679" s="1"/>
      <c r="F679" s="1"/>
    </row>
    <row r="680" spans="1:6" x14ac:dyDescent="0.25">
      <c r="A680" s="188"/>
      <c r="B680" s="188"/>
      <c r="C680" s="1"/>
      <c r="D680" s="1"/>
      <c r="E680" s="1"/>
      <c r="F680" s="1"/>
    </row>
    <row r="681" spans="1:6" x14ac:dyDescent="0.25">
      <c r="A681" s="188"/>
      <c r="B681" s="188"/>
      <c r="C681" s="1"/>
      <c r="D681" s="1"/>
      <c r="E681" s="1"/>
      <c r="F681" s="1"/>
    </row>
    <row r="682" spans="1:6" x14ac:dyDescent="0.25">
      <c r="A682" s="188"/>
      <c r="B682" s="188"/>
      <c r="C682" s="1"/>
      <c r="D682" s="1"/>
      <c r="E682" s="1"/>
      <c r="F682" s="1"/>
    </row>
    <row r="683" spans="1:6" x14ac:dyDescent="0.25">
      <c r="A683" s="188"/>
      <c r="B683" s="188"/>
      <c r="C683" s="1"/>
      <c r="D683" s="1"/>
      <c r="E683" s="1"/>
      <c r="F683" s="1"/>
    </row>
    <row r="684" spans="1:6" x14ac:dyDescent="0.25">
      <c r="A684" s="188"/>
      <c r="B684" s="188"/>
      <c r="C684" s="1"/>
      <c r="D684" s="1"/>
      <c r="E684" s="1"/>
      <c r="F684" s="1"/>
    </row>
    <row r="685" spans="1:6" x14ac:dyDescent="0.25">
      <c r="A685" s="188"/>
      <c r="B685" s="188"/>
      <c r="C685" s="1"/>
      <c r="D685" s="1"/>
      <c r="E685" s="1"/>
      <c r="F685" s="1"/>
    </row>
    <row r="686" spans="1:6" x14ac:dyDescent="0.25">
      <c r="A686" s="188"/>
      <c r="B686" s="188"/>
      <c r="C686" s="1"/>
      <c r="D686" s="1"/>
      <c r="E686" s="1"/>
      <c r="F686" s="1"/>
    </row>
    <row r="687" spans="1:6" x14ac:dyDescent="0.25">
      <c r="A687" s="188"/>
      <c r="B687" s="188"/>
      <c r="C687" s="1"/>
      <c r="D687" s="1"/>
      <c r="E687" s="1"/>
      <c r="F687" s="1"/>
    </row>
    <row r="688" spans="1:6" x14ac:dyDescent="0.25">
      <c r="A688" s="188"/>
      <c r="B688" s="188"/>
      <c r="C688" s="1"/>
      <c r="D688" s="1"/>
      <c r="E688" s="1"/>
      <c r="F688" s="1"/>
    </row>
    <row r="689" spans="1:6" x14ac:dyDescent="0.25">
      <c r="A689" s="188"/>
      <c r="B689" s="188"/>
      <c r="C689" s="1"/>
      <c r="D689" s="1"/>
      <c r="E689" s="1"/>
      <c r="F689" s="1"/>
    </row>
    <row r="690" spans="1:6" x14ac:dyDescent="0.25">
      <c r="A690" s="188"/>
      <c r="B690" s="188"/>
      <c r="C690" s="1"/>
      <c r="D690" s="1"/>
      <c r="E690" s="1"/>
      <c r="F690" s="1"/>
    </row>
    <row r="691" spans="1:6" x14ac:dyDescent="0.25">
      <c r="A691" s="188"/>
      <c r="B691" s="188"/>
      <c r="C691" s="1"/>
      <c r="D691" s="1"/>
      <c r="E691" s="1"/>
      <c r="F691" s="1"/>
    </row>
    <row r="692" spans="1:6" x14ac:dyDescent="0.25">
      <c r="A692" s="188"/>
      <c r="B692" s="188"/>
      <c r="C692" s="1"/>
      <c r="D692" s="1"/>
      <c r="E692" s="1"/>
      <c r="F692" s="1"/>
    </row>
    <row r="693" spans="1:6" x14ac:dyDescent="0.25">
      <c r="A693" s="188"/>
      <c r="B693" s="188"/>
      <c r="C693" s="1"/>
      <c r="D693" s="1"/>
      <c r="E693" s="1"/>
      <c r="F693" s="1"/>
    </row>
    <row r="694" spans="1:6" x14ac:dyDescent="0.25">
      <c r="A694" s="188"/>
      <c r="B694" s="188"/>
      <c r="C694" s="1"/>
      <c r="D694" s="1"/>
      <c r="E694" s="1"/>
      <c r="F694" s="1"/>
    </row>
    <row r="695" spans="1:6" x14ac:dyDescent="0.25">
      <c r="A695" s="188"/>
      <c r="B695" s="188"/>
      <c r="C695" s="1"/>
      <c r="D695" s="1"/>
      <c r="E695" s="1"/>
      <c r="F695" s="1"/>
    </row>
    <row r="696" spans="1:6" x14ac:dyDescent="0.25">
      <c r="A696" s="188"/>
      <c r="B696" s="188"/>
      <c r="C696" s="1"/>
      <c r="D696" s="1"/>
      <c r="E696" s="1"/>
      <c r="F696" s="1"/>
    </row>
    <row r="697" spans="1:6" x14ac:dyDescent="0.25">
      <c r="A697" s="188"/>
      <c r="B697" s="188"/>
      <c r="C697" s="1"/>
      <c r="D697" s="1"/>
      <c r="E697" s="1"/>
      <c r="F697" s="1"/>
    </row>
    <row r="698" spans="1:6" x14ac:dyDescent="0.25">
      <c r="A698" s="188"/>
      <c r="B698" s="188"/>
      <c r="C698" s="1"/>
      <c r="D698" s="1"/>
      <c r="E698" s="1"/>
      <c r="F698" s="1"/>
    </row>
    <row r="699" spans="1:6" x14ac:dyDescent="0.25">
      <c r="A699" s="188"/>
      <c r="B699" s="188"/>
      <c r="C699" s="1"/>
      <c r="D699" s="1"/>
      <c r="E699" s="1"/>
      <c r="F699" s="1"/>
    </row>
    <row r="700" spans="1:6" x14ac:dyDescent="0.25">
      <c r="A700" s="188"/>
      <c r="B700" s="188"/>
      <c r="C700" s="1"/>
      <c r="D700" s="1"/>
      <c r="E700" s="1"/>
      <c r="F700" s="1"/>
    </row>
    <row r="701" spans="1:6" x14ac:dyDescent="0.25">
      <c r="A701" s="188"/>
      <c r="B701" s="188"/>
      <c r="C701" s="1"/>
      <c r="D701" s="1"/>
      <c r="E701" s="1"/>
      <c r="F701" s="1"/>
    </row>
    <row r="702" spans="1:6" x14ac:dyDescent="0.25">
      <c r="A702" s="188"/>
      <c r="B702" s="188"/>
      <c r="C702" s="1"/>
      <c r="D702" s="1"/>
      <c r="E702" s="1"/>
      <c r="F702" s="1"/>
    </row>
    <row r="703" spans="1:6" x14ac:dyDescent="0.25">
      <c r="A703" s="188"/>
      <c r="B703" s="188"/>
      <c r="C703" s="1"/>
      <c r="D703" s="1"/>
      <c r="E703" s="1"/>
      <c r="F703" s="1"/>
    </row>
    <row r="704" spans="1:6" x14ac:dyDescent="0.25">
      <c r="A704" s="188"/>
      <c r="B704" s="188"/>
      <c r="C704" s="1"/>
      <c r="D704" s="1"/>
      <c r="E704" s="1"/>
      <c r="F704" s="1"/>
    </row>
    <row r="705" spans="1:6" x14ac:dyDescent="0.25">
      <c r="A705" s="188"/>
      <c r="B705" s="188"/>
      <c r="C705" s="1"/>
      <c r="D705" s="1"/>
      <c r="E705" s="1"/>
      <c r="F705" s="1"/>
    </row>
    <row r="706" spans="1:6" x14ac:dyDescent="0.25">
      <c r="A706" s="188"/>
      <c r="B706" s="188"/>
      <c r="C706" s="1"/>
      <c r="D706" s="1"/>
      <c r="E706" s="1"/>
      <c r="F706" s="1"/>
    </row>
    <row r="707" spans="1:6" x14ac:dyDescent="0.25">
      <c r="A707" s="188"/>
      <c r="B707" s="188"/>
      <c r="C707" s="1"/>
      <c r="D707" s="1"/>
      <c r="E707" s="1"/>
      <c r="F707" s="1"/>
    </row>
    <row r="708" spans="1:6" x14ac:dyDescent="0.25">
      <c r="A708" s="188"/>
      <c r="B708" s="188"/>
      <c r="C708" s="1"/>
      <c r="D708" s="1"/>
      <c r="E708" s="1"/>
      <c r="F708" s="1"/>
    </row>
    <row r="709" spans="1:6" x14ac:dyDescent="0.25">
      <c r="A709" s="188"/>
      <c r="B709" s="188"/>
      <c r="C709" s="1"/>
      <c r="D709" s="1"/>
      <c r="E709" s="1"/>
      <c r="F709" s="1"/>
    </row>
    <row r="710" spans="1:6" x14ac:dyDescent="0.25">
      <c r="A710" s="188"/>
      <c r="B710" s="188"/>
      <c r="C710" s="1"/>
      <c r="D710" s="1"/>
      <c r="E710" s="1"/>
      <c r="F710" s="1"/>
    </row>
    <row r="711" spans="1:6" x14ac:dyDescent="0.25">
      <c r="A711" s="188"/>
      <c r="B711" s="188"/>
      <c r="C711" s="1"/>
      <c r="D711" s="1"/>
      <c r="E711" s="1"/>
      <c r="F711" s="1"/>
    </row>
    <row r="712" spans="1:6" x14ac:dyDescent="0.25">
      <c r="A712" s="188"/>
      <c r="B712" s="188"/>
      <c r="C712" s="1"/>
      <c r="D712" s="1"/>
      <c r="E712" s="1"/>
      <c r="F712" s="1"/>
    </row>
    <row r="713" spans="1:6" x14ac:dyDescent="0.25">
      <c r="A713" s="188"/>
      <c r="B713" s="188"/>
      <c r="C713" s="1"/>
      <c r="D713" s="1"/>
      <c r="E713" s="1"/>
      <c r="F713" s="1"/>
    </row>
    <row r="714" spans="1:6" x14ac:dyDescent="0.25">
      <c r="A714" s="188"/>
      <c r="B714" s="188"/>
      <c r="C714" s="1"/>
      <c r="D714" s="1"/>
      <c r="E714" s="1"/>
      <c r="F714" s="1"/>
    </row>
    <row r="715" spans="1:6" x14ac:dyDescent="0.25">
      <c r="A715" s="188"/>
      <c r="B715" s="188"/>
      <c r="C715" s="1"/>
      <c r="D715" s="1"/>
      <c r="E715" s="1"/>
      <c r="F715" s="1"/>
    </row>
    <row r="716" spans="1:6" x14ac:dyDescent="0.25">
      <c r="A716" s="188"/>
      <c r="B716" s="188"/>
      <c r="C716" s="1"/>
      <c r="D716" s="1"/>
      <c r="E716" s="1"/>
      <c r="F716" s="1"/>
    </row>
    <row r="717" spans="1:6" x14ac:dyDescent="0.25">
      <c r="A717" s="188"/>
      <c r="B717" s="188"/>
      <c r="C717" s="1"/>
      <c r="D717" s="1"/>
      <c r="E717" s="1"/>
      <c r="F717" s="1"/>
    </row>
    <row r="718" spans="1:6" x14ac:dyDescent="0.25">
      <c r="A718" s="188"/>
      <c r="B718" s="188"/>
      <c r="C718" s="1"/>
      <c r="D718" s="1"/>
      <c r="E718" s="1"/>
      <c r="F718" s="1"/>
    </row>
    <row r="719" spans="1:6" x14ac:dyDescent="0.25">
      <c r="A719" s="188"/>
      <c r="B719" s="188"/>
      <c r="C719" s="1"/>
      <c r="D719" s="1"/>
      <c r="E719" s="1"/>
      <c r="F719" s="1"/>
    </row>
    <row r="720" spans="1:6" x14ac:dyDescent="0.25">
      <c r="A720" s="188"/>
      <c r="B720" s="188"/>
      <c r="C720" s="1"/>
      <c r="D720" s="1"/>
      <c r="E720" s="1"/>
      <c r="F720" s="1"/>
    </row>
    <row r="721" spans="1:6" x14ac:dyDescent="0.25">
      <c r="A721" s="188"/>
      <c r="B721" s="188"/>
      <c r="C721" s="1"/>
      <c r="D721" s="1"/>
      <c r="E721" s="1"/>
      <c r="F721" s="1"/>
    </row>
    <row r="722" spans="1:6" x14ac:dyDescent="0.25">
      <c r="A722" s="188"/>
      <c r="B722" s="188"/>
      <c r="C722" s="1"/>
      <c r="D722" s="1"/>
      <c r="E722" s="1"/>
      <c r="F722" s="1"/>
    </row>
    <row r="723" spans="1:6" x14ac:dyDescent="0.25">
      <c r="A723" s="188"/>
      <c r="B723" s="188"/>
      <c r="C723" s="1"/>
      <c r="D723" s="1"/>
      <c r="E723" s="1"/>
      <c r="F723" s="1"/>
    </row>
    <row r="724" spans="1:6" x14ac:dyDescent="0.25">
      <c r="A724" s="188"/>
      <c r="B724" s="188"/>
      <c r="C724" s="1"/>
      <c r="D724" s="1"/>
      <c r="E724" s="1"/>
      <c r="F724" s="1"/>
    </row>
    <row r="725" spans="1:6" x14ac:dyDescent="0.25">
      <c r="A725" s="188"/>
      <c r="B725" s="188"/>
      <c r="C725" s="1"/>
      <c r="D725" s="1"/>
      <c r="E725" s="1"/>
      <c r="F725" s="1"/>
    </row>
    <row r="726" spans="1:6" x14ac:dyDescent="0.25">
      <c r="A726" s="188"/>
      <c r="B726" s="188"/>
      <c r="C726" s="1"/>
      <c r="D726" s="1"/>
      <c r="E726" s="1"/>
      <c r="F726" s="1"/>
    </row>
    <row r="727" spans="1:6" x14ac:dyDescent="0.25">
      <c r="A727" s="188"/>
      <c r="B727" s="188"/>
      <c r="C727" s="1"/>
      <c r="D727" s="1"/>
      <c r="E727" s="1"/>
      <c r="F727" s="1"/>
    </row>
    <row r="728" spans="1:6" x14ac:dyDescent="0.25">
      <c r="A728" s="188"/>
      <c r="B728" s="188"/>
      <c r="C728" s="1"/>
      <c r="D728" s="1"/>
      <c r="E728" s="1"/>
      <c r="F728" s="1"/>
    </row>
    <row r="729" spans="1:6" x14ac:dyDescent="0.25">
      <c r="A729" s="188"/>
      <c r="B729" s="188"/>
      <c r="C729" s="1"/>
      <c r="D729" s="1"/>
      <c r="E729" s="1"/>
      <c r="F729" s="1"/>
    </row>
    <row r="730" spans="1:6" x14ac:dyDescent="0.25">
      <c r="A730" s="188"/>
      <c r="B730" s="188"/>
      <c r="C730" s="1"/>
      <c r="D730" s="1"/>
      <c r="E730" s="1"/>
      <c r="F730" s="1"/>
    </row>
    <row r="731" spans="1:6" x14ac:dyDescent="0.25">
      <c r="A731" s="188"/>
      <c r="B731" s="188"/>
      <c r="C731" s="1"/>
      <c r="D731" s="1"/>
      <c r="E731" s="1"/>
      <c r="F731" s="1"/>
    </row>
    <row r="732" spans="1:6" x14ac:dyDescent="0.25">
      <c r="A732" s="188"/>
      <c r="B732" s="188"/>
      <c r="C732" s="1"/>
      <c r="D732" s="1"/>
      <c r="E732" s="1"/>
      <c r="F732" s="1"/>
    </row>
    <row r="733" spans="1:6" x14ac:dyDescent="0.25">
      <c r="A733" s="188"/>
      <c r="B733" s="188"/>
      <c r="C733" s="1"/>
      <c r="D733" s="1"/>
      <c r="E733" s="1"/>
      <c r="F733" s="1"/>
    </row>
    <row r="734" spans="1:6" x14ac:dyDescent="0.25">
      <c r="A734" s="188"/>
      <c r="B734" s="188"/>
      <c r="C734" s="1"/>
      <c r="D734" s="1"/>
      <c r="E734" s="1"/>
      <c r="F734" s="1"/>
    </row>
    <row r="735" spans="1:6" x14ac:dyDescent="0.25">
      <c r="A735" s="188"/>
      <c r="B735" s="188"/>
      <c r="C735" s="1"/>
      <c r="D735" s="1"/>
      <c r="E735" s="1"/>
      <c r="F735" s="1"/>
    </row>
    <row r="736" spans="1:6" x14ac:dyDescent="0.25">
      <c r="A736" s="188"/>
      <c r="B736" s="188"/>
      <c r="C736" s="1"/>
      <c r="D736" s="1"/>
      <c r="E736" s="1"/>
      <c r="F736" s="1"/>
    </row>
    <row r="737" spans="1:6" x14ac:dyDescent="0.25">
      <c r="A737" s="188"/>
      <c r="B737" s="188"/>
      <c r="C737" s="1"/>
      <c r="D737" s="1"/>
      <c r="E737" s="1"/>
      <c r="F737" s="1"/>
    </row>
    <row r="738" spans="1:6" x14ac:dyDescent="0.25">
      <c r="A738" s="188"/>
      <c r="B738" s="188"/>
      <c r="C738" s="1"/>
      <c r="D738" s="1"/>
      <c r="E738" s="1"/>
      <c r="F738" s="1"/>
    </row>
    <row r="739" spans="1:6" x14ac:dyDescent="0.25">
      <c r="A739" s="188"/>
      <c r="B739" s="188"/>
      <c r="C739" s="1"/>
      <c r="D739" s="1"/>
      <c r="E739" s="1"/>
      <c r="F739" s="1"/>
    </row>
    <row r="740" spans="1:6" x14ac:dyDescent="0.25">
      <c r="A740" s="188"/>
      <c r="B740" s="188"/>
      <c r="C740" s="1"/>
      <c r="D740" s="1"/>
      <c r="E740" s="1"/>
      <c r="F740" s="1"/>
    </row>
    <row r="741" spans="1:6" x14ac:dyDescent="0.25">
      <c r="A741" s="188"/>
      <c r="B741" s="188"/>
      <c r="C741" s="1"/>
      <c r="D741" s="1"/>
      <c r="E741" s="1"/>
      <c r="F741" s="1"/>
    </row>
    <row r="742" spans="1:6" x14ac:dyDescent="0.25">
      <c r="A742" s="188"/>
      <c r="B742" s="188"/>
      <c r="C742" s="1"/>
      <c r="D742" s="1"/>
      <c r="E742" s="1"/>
      <c r="F742" s="1"/>
    </row>
    <row r="743" spans="1:6" x14ac:dyDescent="0.25">
      <c r="A743" s="188"/>
      <c r="B743" s="188"/>
      <c r="C743" s="1"/>
      <c r="D743" s="1"/>
      <c r="E743" s="1"/>
      <c r="F743" s="1"/>
    </row>
    <row r="744" spans="1:6" x14ac:dyDescent="0.25">
      <c r="A744" s="188"/>
      <c r="B744" s="188"/>
      <c r="C744" s="1"/>
      <c r="D744" s="1"/>
      <c r="E744" s="1"/>
      <c r="F744" s="1"/>
    </row>
    <row r="745" spans="1:6" x14ac:dyDescent="0.25">
      <c r="A745" s="188"/>
      <c r="B745" s="188"/>
      <c r="C745" s="1"/>
      <c r="D745" s="1"/>
      <c r="E745" s="1"/>
      <c r="F745" s="1"/>
    </row>
    <row r="746" spans="1:6" x14ac:dyDescent="0.25">
      <c r="A746" s="188"/>
      <c r="B746" s="188"/>
      <c r="C746" s="1"/>
      <c r="D746" s="1"/>
      <c r="E746" s="1"/>
      <c r="F746" s="1"/>
    </row>
    <row r="747" spans="1:6" x14ac:dyDescent="0.25">
      <c r="A747" s="188"/>
      <c r="B747" s="188"/>
      <c r="C747" s="1"/>
      <c r="D747" s="1"/>
      <c r="E747" s="1"/>
      <c r="F747" s="1"/>
    </row>
    <row r="748" spans="1:6" x14ac:dyDescent="0.25">
      <c r="A748" s="188"/>
      <c r="B748" s="188"/>
      <c r="C748" s="1"/>
      <c r="D748" s="1"/>
      <c r="E748" s="1"/>
      <c r="F748" s="1"/>
    </row>
    <row r="749" spans="1:6" x14ac:dyDescent="0.25">
      <c r="A749" s="188"/>
      <c r="B749" s="188"/>
      <c r="C749" s="1"/>
      <c r="D749" s="1"/>
      <c r="E749" s="1"/>
      <c r="F749" s="1"/>
    </row>
    <row r="750" spans="1:6" x14ac:dyDescent="0.25">
      <c r="A750" s="188"/>
      <c r="B750" s="188"/>
      <c r="C750" s="1"/>
      <c r="D750" s="1"/>
      <c r="E750" s="1"/>
      <c r="F750" s="1"/>
    </row>
    <row r="751" spans="1:6" x14ac:dyDescent="0.25">
      <c r="A751" s="188"/>
      <c r="B751" s="188"/>
      <c r="C751" s="1"/>
      <c r="D751" s="1"/>
      <c r="E751" s="1"/>
      <c r="F751" s="1"/>
    </row>
    <row r="752" spans="1:6" x14ac:dyDescent="0.25">
      <c r="A752" s="188"/>
      <c r="B752" s="188"/>
      <c r="C752" s="1"/>
      <c r="D752" s="1"/>
      <c r="E752" s="1"/>
      <c r="F752" s="1"/>
    </row>
    <row r="753" spans="1:6" x14ac:dyDescent="0.25">
      <c r="A753" s="188"/>
      <c r="B753" s="188"/>
      <c r="C753" s="1"/>
      <c r="D753" s="1"/>
      <c r="E753" s="1"/>
      <c r="F753" s="1"/>
    </row>
    <row r="754" spans="1:6" x14ac:dyDescent="0.25">
      <c r="A754" s="188"/>
      <c r="B754" s="188"/>
      <c r="C754" s="1"/>
      <c r="D754" s="1"/>
      <c r="E754" s="1"/>
      <c r="F754" s="1"/>
    </row>
    <row r="755" spans="1:6" x14ac:dyDescent="0.25">
      <c r="A755" s="188"/>
      <c r="B755" s="188"/>
      <c r="C755" s="1"/>
      <c r="D755" s="1"/>
      <c r="E755" s="1"/>
      <c r="F755" s="1"/>
    </row>
    <row r="756" spans="1:6" x14ac:dyDescent="0.25">
      <c r="A756" s="188"/>
      <c r="B756" s="188"/>
      <c r="C756" s="1"/>
      <c r="D756" s="1"/>
      <c r="E756" s="1"/>
      <c r="F756" s="1"/>
    </row>
    <row r="757" spans="1:6" x14ac:dyDescent="0.25">
      <c r="A757" s="188"/>
      <c r="B757" s="188"/>
      <c r="C757" s="1"/>
      <c r="D757" s="1"/>
      <c r="E757" s="1"/>
      <c r="F757" s="1"/>
    </row>
    <row r="758" spans="1:6" x14ac:dyDescent="0.25">
      <c r="A758" s="188"/>
      <c r="B758" s="188"/>
      <c r="C758" s="1"/>
      <c r="D758" s="1"/>
      <c r="E758" s="1"/>
      <c r="F758" s="1"/>
    </row>
    <row r="759" spans="1:6" x14ac:dyDescent="0.25">
      <c r="A759" s="188"/>
      <c r="B759" s="188"/>
      <c r="C759" s="1"/>
      <c r="D759" s="1"/>
      <c r="E759" s="1"/>
      <c r="F759" s="1"/>
    </row>
    <row r="760" spans="1:6" x14ac:dyDescent="0.25">
      <c r="A760" s="188"/>
      <c r="B760" s="188"/>
      <c r="C760" s="1"/>
      <c r="D760" s="1"/>
      <c r="E760" s="1"/>
      <c r="F760" s="1"/>
    </row>
    <row r="761" spans="1:6" x14ac:dyDescent="0.25">
      <c r="A761" s="188"/>
      <c r="B761" s="188"/>
      <c r="C761" s="1"/>
      <c r="D761" s="1"/>
      <c r="E761" s="1"/>
      <c r="F761" s="1"/>
    </row>
    <row r="762" spans="1:6" x14ac:dyDescent="0.25">
      <c r="A762" s="188"/>
      <c r="B762" s="188"/>
      <c r="C762" s="1"/>
      <c r="D762" s="1"/>
      <c r="E762" s="1"/>
      <c r="F762" s="1"/>
    </row>
    <row r="763" spans="1:6" x14ac:dyDescent="0.25">
      <c r="A763" s="188"/>
      <c r="B763" s="188"/>
      <c r="C763" s="1"/>
      <c r="D763" s="1"/>
      <c r="E763" s="1"/>
      <c r="F763" s="1"/>
    </row>
    <row r="764" spans="1:6" x14ac:dyDescent="0.25">
      <c r="A764" s="188"/>
      <c r="B764" s="188"/>
      <c r="C764" s="1"/>
      <c r="D764" s="1"/>
      <c r="E764" s="1"/>
      <c r="F764" s="1"/>
    </row>
    <row r="765" spans="1:6" x14ac:dyDescent="0.25">
      <c r="A765" s="188"/>
      <c r="B765" s="188"/>
      <c r="C765" s="1"/>
      <c r="D765" s="1"/>
      <c r="E765" s="1"/>
      <c r="F765" s="1"/>
    </row>
    <row r="766" spans="1:6" x14ac:dyDescent="0.25">
      <c r="A766" s="188"/>
      <c r="B766" s="188"/>
      <c r="C766" s="1"/>
      <c r="D766" s="1"/>
      <c r="E766" s="1"/>
      <c r="F766" s="1"/>
    </row>
    <row r="767" spans="1:6" x14ac:dyDescent="0.25">
      <c r="A767" s="188"/>
      <c r="B767" s="188"/>
      <c r="C767" s="1"/>
      <c r="D767" s="1"/>
      <c r="E767" s="1"/>
      <c r="F767" s="1"/>
    </row>
    <row r="768" spans="1:6" x14ac:dyDescent="0.25">
      <c r="A768" s="188"/>
      <c r="B768" s="188"/>
      <c r="C768" s="1"/>
      <c r="D768" s="1"/>
      <c r="E768" s="1"/>
      <c r="F768" s="1"/>
    </row>
    <row r="769" spans="1:6" x14ac:dyDescent="0.25">
      <c r="A769" s="188"/>
      <c r="B769" s="188"/>
      <c r="C769" s="1"/>
      <c r="D769" s="1"/>
      <c r="E769" s="1"/>
      <c r="F769" s="1"/>
    </row>
    <row r="770" spans="1:6" x14ac:dyDescent="0.25">
      <c r="A770" s="188"/>
      <c r="B770" s="188"/>
      <c r="C770" s="1"/>
      <c r="D770" s="1"/>
      <c r="E770" s="1"/>
      <c r="F770" s="1"/>
    </row>
    <row r="771" spans="1:6" x14ac:dyDescent="0.25">
      <c r="A771" s="188"/>
      <c r="B771" s="188"/>
      <c r="C771" s="1"/>
      <c r="D771" s="1"/>
      <c r="E771" s="1"/>
      <c r="F771" s="1"/>
    </row>
    <row r="772" spans="1:6" x14ac:dyDescent="0.25">
      <c r="A772" s="188"/>
      <c r="B772" s="188"/>
      <c r="C772" s="1"/>
      <c r="D772" s="1"/>
      <c r="E772" s="1"/>
      <c r="F772" s="1"/>
    </row>
    <row r="773" spans="1:6" x14ac:dyDescent="0.25">
      <c r="A773" s="188"/>
      <c r="B773" s="188"/>
      <c r="C773" s="1"/>
      <c r="D773" s="1"/>
      <c r="E773" s="1"/>
      <c r="F773" s="1"/>
    </row>
    <row r="774" spans="1:6" x14ac:dyDescent="0.25">
      <c r="A774" s="188"/>
      <c r="B774" s="188"/>
      <c r="C774" s="1"/>
      <c r="D774" s="1"/>
      <c r="E774" s="1"/>
      <c r="F774" s="1"/>
    </row>
    <row r="775" spans="1:6" x14ac:dyDescent="0.25">
      <c r="A775" s="188"/>
      <c r="B775" s="188"/>
      <c r="C775" s="1"/>
      <c r="D775" s="1"/>
      <c r="E775" s="1"/>
      <c r="F775" s="1"/>
    </row>
    <row r="776" spans="1:6" x14ac:dyDescent="0.25">
      <c r="A776" s="188"/>
      <c r="B776" s="188"/>
      <c r="C776" s="1"/>
      <c r="D776" s="1"/>
      <c r="E776" s="1"/>
      <c r="F776" s="1"/>
    </row>
    <row r="777" spans="1:6" x14ac:dyDescent="0.25">
      <c r="A777" s="188"/>
      <c r="B777" s="188"/>
      <c r="C777" s="1"/>
      <c r="D777" s="1"/>
      <c r="E777" s="1"/>
      <c r="F777" s="1"/>
    </row>
    <row r="778" spans="1:6" x14ac:dyDescent="0.25">
      <c r="A778" s="188"/>
      <c r="B778" s="188"/>
      <c r="C778" s="1"/>
      <c r="D778" s="1"/>
      <c r="E778" s="1"/>
      <c r="F778" s="1"/>
    </row>
    <row r="779" spans="1:6" x14ac:dyDescent="0.25">
      <c r="A779" s="188"/>
      <c r="B779" s="188"/>
      <c r="C779" s="1"/>
      <c r="D779" s="1"/>
      <c r="E779" s="1"/>
      <c r="F779" s="1"/>
    </row>
    <row r="780" spans="1:6" x14ac:dyDescent="0.25">
      <c r="A780" s="188"/>
      <c r="B780" s="188"/>
      <c r="C780" s="1"/>
      <c r="D780" s="1"/>
      <c r="E780" s="1"/>
      <c r="F780" s="1"/>
    </row>
    <row r="781" spans="1:6" x14ac:dyDescent="0.25">
      <c r="A781" s="188"/>
      <c r="B781" s="188"/>
      <c r="C781" s="1"/>
      <c r="D781" s="1"/>
      <c r="E781" s="1"/>
      <c r="F781" s="1"/>
    </row>
    <row r="782" spans="1:6" x14ac:dyDescent="0.25">
      <c r="A782" s="188"/>
      <c r="B782" s="188"/>
      <c r="C782" s="1"/>
      <c r="D782" s="1"/>
      <c r="E782" s="1"/>
      <c r="F782" s="1"/>
    </row>
    <row r="783" spans="1:6" x14ac:dyDescent="0.25">
      <c r="A783" s="188"/>
      <c r="B783" s="188"/>
      <c r="C783" s="1"/>
      <c r="D783" s="1"/>
      <c r="E783" s="1"/>
      <c r="F783" s="1"/>
    </row>
    <row r="784" spans="1:6" x14ac:dyDescent="0.25">
      <c r="A784" s="188"/>
      <c r="B784" s="188"/>
      <c r="C784" s="1"/>
      <c r="D784" s="1"/>
      <c r="E784" s="1"/>
      <c r="F784" s="1"/>
    </row>
    <row r="785" spans="1:6" x14ac:dyDescent="0.25">
      <c r="A785" s="188"/>
      <c r="B785" s="188"/>
      <c r="C785" s="1"/>
      <c r="D785" s="1"/>
      <c r="E785" s="1"/>
      <c r="F785" s="1"/>
    </row>
    <row r="786" spans="1:6" x14ac:dyDescent="0.25">
      <c r="A786" s="188"/>
      <c r="B786" s="188"/>
      <c r="C786" s="1"/>
      <c r="D786" s="1"/>
      <c r="E786" s="1"/>
      <c r="F786" s="1"/>
    </row>
    <row r="787" spans="1:6" x14ac:dyDescent="0.25">
      <c r="A787" s="188"/>
      <c r="B787" s="188"/>
      <c r="C787" s="1"/>
      <c r="D787" s="1"/>
      <c r="E787" s="1"/>
      <c r="F787" s="1"/>
    </row>
    <row r="788" spans="1:6" x14ac:dyDescent="0.25">
      <c r="A788" s="188"/>
      <c r="B788" s="188"/>
      <c r="C788" s="1"/>
      <c r="D788" s="1"/>
      <c r="E788" s="1"/>
      <c r="F788" s="1"/>
    </row>
    <row r="789" spans="1:6" x14ac:dyDescent="0.25">
      <c r="A789" s="188"/>
      <c r="B789" s="188"/>
      <c r="C789" s="1"/>
      <c r="D789" s="1"/>
      <c r="E789" s="1"/>
      <c r="F789" s="1"/>
    </row>
    <row r="790" spans="1:6" x14ac:dyDescent="0.25">
      <c r="A790" s="188"/>
      <c r="B790" s="188"/>
      <c r="C790" s="1"/>
      <c r="D790" s="1"/>
      <c r="E790" s="1"/>
      <c r="F790" s="1"/>
    </row>
    <row r="791" spans="1:6" x14ac:dyDescent="0.25">
      <c r="A791" s="188"/>
      <c r="B791" s="188"/>
      <c r="C791" s="1"/>
      <c r="D791" s="1"/>
      <c r="E791" s="1"/>
      <c r="F791" s="1"/>
    </row>
    <row r="792" spans="1:6" x14ac:dyDescent="0.25">
      <c r="A792" s="188"/>
      <c r="B792" s="188"/>
      <c r="C792" s="1"/>
      <c r="D792" s="1"/>
      <c r="E792" s="1"/>
      <c r="F792" s="1"/>
    </row>
    <row r="793" spans="1:6" x14ac:dyDescent="0.25">
      <c r="A793" s="188"/>
      <c r="B793" s="188"/>
      <c r="C793" s="1"/>
      <c r="D793" s="1"/>
      <c r="E793" s="1"/>
      <c r="F793" s="1"/>
    </row>
    <row r="794" spans="1:6" x14ac:dyDescent="0.25">
      <c r="A794" s="188"/>
      <c r="B794" s="188"/>
      <c r="C794" s="1"/>
      <c r="D794" s="1"/>
      <c r="E794" s="1"/>
      <c r="F794" s="1"/>
    </row>
    <row r="795" spans="1:6" x14ac:dyDescent="0.25">
      <c r="A795" s="188"/>
      <c r="B795" s="188"/>
      <c r="C795" s="1"/>
      <c r="D795" s="1"/>
      <c r="E795" s="1"/>
      <c r="F795" s="1"/>
    </row>
    <row r="796" spans="1:6" x14ac:dyDescent="0.25">
      <c r="A796" s="188"/>
      <c r="B796" s="188"/>
      <c r="C796" s="1"/>
      <c r="D796" s="1"/>
      <c r="E796" s="1"/>
      <c r="F796" s="1"/>
    </row>
    <row r="797" spans="1:6" x14ac:dyDescent="0.25">
      <c r="A797" s="188"/>
      <c r="B797" s="188"/>
      <c r="C797" s="1"/>
      <c r="D797" s="1"/>
      <c r="E797" s="1"/>
      <c r="F797" s="1"/>
    </row>
    <row r="798" spans="1:6" x14ac:dyDescent="0.25">
      <c r="A798" s="188"/>
      <c r="B798" s="188"/>
      <c r="C798" s="1"/>
      <c r="D798" s="1"/>
      <c r="E798" s="1"/>
      <c r="F798" s="1"/>
    </row>
    <row r="799" spans="1:6" x14ac:dyDescent="0.25">
      <c r="A799" s="188"/>
      <c r="B799" s="188"/>
      <c r="C799" s="1"/>
      <c r="D799" s="1"/>
      <c r="E799" s="1"/>
      <c r="F799" s="1"/>
    </row>
    <row r="800" spans="1:6" x14ac:dyDescent="0.25">
      <c r="A800" s="188"/>
      <c r="B800" s="188"/>
      <c r="C800" s="1"/>
      <c r="D800" s="1"/>
      <c r="E800" s="1"/>
      <c r="F800" s="1"/>
    </row>
    <row r="801" spans="1:6" x14ac:dyDescent="0.25">
      <c r="A801" s="188"/>
      <c r="B801" s="188"/>
      <c r="C801" s="1"/>
      <c r="D801" s="1"/>
      <c r="E801" s="1"/>
      <c r="F801" s="1"/>
    </row>
    <row r="802" spans="1:6" x14ac:dyDescent="0.25">
      <c r="A802" s="188"/>
      <c r="B802" s="188"/>
      <c r="C802" s="1"/>
      <c r="D802" s="1"/>
      <c r="E802" s="1"/>
      <c r="F802" s="1"/>
    </row>
    <row r="803" spans="1:6" x14ac:dyDescent="0.25">
      <c r="A803" s="188"/>
      <c r="B803" s="188"/>
      <c r="C803" s="1"/>
      <c r="D803" s="1"/>
      <c r="E803" s="1"/>
      <c r="F803" s="1"/>
    </row>
    <row r="804" spans="1:6" x14ac:dyDescent="0.25">
      <c r="A804" s="188"/>
      <c r="B804" s="188"/>
      <c r="C804" s="1"/>
      <c r="D804" s="1"/>
      <c r="E804" s="1"/>
      <c r="F804" s="1"/>
    </row>
    <row r="805" spans="1:6" x14ac:dyDescent="0.25">
      <c r="A805" s="188"/>
      <c r="B805" s="188"/>
      <c r="C805" s="1"/>
      <c r="D805" s="1"/>
      <c r="E805" s="1"/>
      <c r="F805" s="1"/>
    </row>
    <row r="806" spans="1:6" x14ac:dyDescent="0.25">
      <c r="A806" s="188"/>
      <c r="B806" s="188"/>
      <c r="C806" s="1"/>
      <c r="D806" s="1"/>
      <c r="E806" s="1"/>
      <c r="F806" s="1"/>
    </row>
    <row r="807" spans="1:6" x14ac:dyDescent="0.25">
      <c r="A807" s="188"/>
      <c r="B807" s="188"/>
      <c r="C807" s="1"/>
      <c r="D807" s="1"/>
      <c r="E807" s="1"/>
      <c r="F807" s="1"/>
    </row>
    <row r="808" spans="1:6" x14ac:dyDescent="0.25">
      <c r="A808" s="188"/>
      <c r="B808" s="188"/>
      <c r="C808" s="1"/>
      <c r="D808" s="1"/>
      <c r="E808" s="1"/>
      <c r="F808" s="1"/>
    </row>
    <row r="809" spans="1:6" x14ac:dyDescent="0.25">
      <c r="A809" s="188"/>
      <c r="B809" s="188"/>
      <c r="C809" s="1"/>
      <c r="D809" s="1"/>
      <c r="E809" s="1"/>
      <c r="F809" s="1"/>
    </row>
    <row r="810" spans="1:6" x14ac:dyDescent="0.25">
      <c r="A810" s="188"/>
      <c r="B810" s="188"/>
      <c r="C810" s="1"/>
      <c r="D810" s="1"/>
      <c r="E810" s="1"/>
      <c r="F810" s="1"/>
    </row>
    <row r="811" spans="1:6" x14ac:dyDescent="0.25">
      <c r="A811" s="188"/>
      <c r="B811" s="188"/>
      <c r="C811" s="1"/>
      <c r="D811" s="1"/>
      <c r="E811" s="1"/>
      <c r="F811" s="1"/>
    </row>
    <row r="812" spans="1:6" x14ac:dyDescent="0.25">
      <c r="A812" s="188"/>
      <c r="B812" s="188"/>
      <c r="C812" s="1"/>
      <c r="D812" s="1"/>
      <c r="E812" s="1"/>
      <c r="F812" s="1"/>
    </row>
    <row r="813" spans="1:6" x14ac:dyDescent="0.25">
      <c r="A813" s="188"/>
      <c r="B813" s="188"/>
      <c r="C813" s="1"/>
      <c r="D813" s="1"/>
      <c r="E813" s="1"/>
      <c r="F813" s="1"/>
    </row>
    <row r="814" spans="1:6" x14ac:dyDescent="0.25">
      <c r="A814" s="188"/>
      <c r="B814" s="188"/>
      <c r="C814" s="1"/>
      <c r="D814" s="1"/>
      <c r="E814" s="1"/>
      <c r="F814" s="1"/>
    </row>
    <row r="815" spans="1:6" x14ac:dyDescent="0.25">
      <c r="A815" s="188"/>
      <c r="B815" s="188"/>
      <c r="C815" s="1"/>
      <c r="D815" s="1"/>
      <c r="E815" s="1"/>
      <c r="F815" s="1"/>
    </row>
    <row r="816" spans="1:6" x14ac:dyDescent="0.25">
      <c r="A816" s="188"/>
      <c r="B816" s="188"/>
      <c r="C816" s="1"/>
      <c r="D816" s="1"/>
      <c r="E816" s="1"/>
      <c r="F816" s="1"/>
    </row>
    <row r="817" spans="1:6" x14ac:dyDescent="0.25">
      <c r="A817" s="188"/>
      <c r="B817" s="188"/>
      <c r="C817" s="1"/>
      <c r="D817" s="1"/>
      <c r="E817" s="1"/>
      <c r="F817" s="1"/>
    </row>
    <row r="818" spans="1:6" x14ac:dyDescent="0.25">
      <c r="A818" s="188"/>
      <c r="B818" s="188"/>
      <c r="C818" s="1"/>
      <c r="D818" s="1"/>
      <c r="E818" s="1"/>
      <c r="F818" s="1"/>
    </row>
    <row r="819" spans="1:6" x14ac:dyDescent="0.25">
      <c r="A819" s="188"/>
      <c r="B819" s="188"/>
      <c r="C819" s="1"/>
      <c r="D819" s="1"/>
      <c r="E819" s="1"/>
      <c r="F819" s="1"/>
    </row>
    <row r="820" spans="1:6" x14ac:dyDescent="0.25">
      <c r="A820" s="188"/>
      <c r="B820" s="188"/>
      <c r="C820" s="1"/>
      <c r="D820" s="1"/>
      <c r="E820" s="1"/>
      <c r="F820" s="1"/>
    </row>
    <row r="821" spans="1:6" x14ac:dyDescent="0.25">
      <c r="A821" s="188"/>
      <c r="B821" s="188"/>
      <c r="C821" s="1"/>
      <c r="D821" s="1"/>
      <c r="E821" s="1"/>
      <c r="F821" s="1"/>
    </row>
    <row r="822" spans="1:6" x14ac:dyDescent="0.25">
      <c r="A822" s="188"/>
      <c r="B822" s="188"/>
      <c r="C822" s="1"/>
      <c r="D822" s="1"/>
      <c r="E822" s="1"/>
      <c r="F822" s="1"/>
    </row>
    <row r="823" spans="1:6" x14ac:dyDescent="0.25">
      <c r="A823" s="188"/>
      <c r="B823" s="188"/>
      <c r="C823" s="1"/>
      <c r="D823" s="1"/>
      <c r="E823" s="1"/>
      <c r="F823" s="1"/>
    </row>
    <row r="824" spans="1:6" x14ac:dyDescent="0.25">
      <c r="A824" s="188"/>
      <c r="B824" s="188"/>
      <c r="C824" s="1"/>
      <c r="D824" s="1"/>
      <c r="E824" s="1"/>
      <c r="F824" s="1"/>
    </row>
    <row r="825" spans="1:6" x14ac:dyDescent="0.25">
      <c r="A825" s="188"/>
      <c r="B825" s="188"/>
      <c r="C825" s="1"/>
      <c r="D825" s="1"/>
      <c r="E825" s="1"/>
      <c r="F825" s="1"/>
    </row>
    <row r="826" spans="1:6" x14ac:dyDescent="0.25">
      <c r="A826" s="188"/>
      <c r="B826" s="188"/>
      <c r="C826" s="1"/>
      <c r="D826" s="1"/>
      <c r="E826" s="1"/>
      <c r="F826" s="1"/>
    </row>
    <row r="827" spans="1:6" x14ac:dyDescent="0.25">
      <c r="A827" s="188"/>
      <c r="B827" s="188"/>
      <c r="C827" s="1"/>
      <c r="D827" s="1"/>
      <c r="E827" s="1"/>
      <c r="F827" s="1"/>
    </row>
    <row r="828" spans="1:6" x14ac:dyDescent="0.25">
      <c r="A828" s="188"/>
      <c r="B828" s="188"/>
      <c r="C828" s="1"/>
      <c r="D828" s="1"/>
      <c r="E828" s="1"/>
      <c r="F828" s="1"/>
    </row>
    <row r="829" spans="1:6" x14ac:dyDescent="0.25">
      <c r="A829" s="188"/>
      <c r="B829" s="188"/>
      <c r="C829" s="1"/>
      <c r="D829" s="1"/>
      <c r="E829" s="1"/>
      <c r="F829" s="1"/>
    </row>
    <row r="830" spans="1:6" x14ac:dyDescent="0.25">
      <c r="A830" s="188"/>
      <c r="B830" s="188"/>
      <c r="C830" s="1"/>
      <c r="D830" s="1"/>
      <c r="E830" s="1"/>
      <c r="F830" s="1"/>
    </row>
    <row r="831" spans="1:6" x14ac:dyDescent="0.25">
      <c r="A831" s="188"/>
      <c r="B831" s="188"/>
      <c r="C831" s="1"/>
      <c r="D831" s="1"/>
      <c r="E831" s="1"/>
      <c r="F831" s="1"/>
    </row>
    <row r="832" spans="1:6" x14ac:dyDescent="0.25">
      <c r="A832" s="188"/>
      <c r="B832" s="188"/>
      <c r="C832" s="1"/>
      <c r="D832" s="1"/>
      <c r="E832" s="1"/>
      <c r="F832" s="1"/>
    </row>
    <row r="833" spans="1:6" x14ac:dyDescent="0.25">
      <c r="A833" s="188"/>
      <c r="B833" s="188"/>
      <c r="C833" s="1"/>
      <c r="D833" s="1"/>
      <c r="E833" s="1"/>
      <c r="F833" s="1"/>
    </row>
    <row r="834" spans="1:6" x14ac:dyDescent="0.25">
      <c r="A834" s="188"/>
      <c r="B834" s="188"/>
      <c r="C834" s="1"/>
      <c r="D834" s="1"/>
      <c r="E834" s="1"/>
      <c r="F834" s="1"/>
    </row>
    <row r="835" spans="1:6" x14ac:dyDescent="0.25">
      <c r="A835" s="188"/>
      <c r="B835" s="188"/>
      <c r="C835" s="1"/>
      <c r="D835" s="1"/>
      <c r="E835" s="1"/>
      <c r="F835" s="1"/>
    </row>
    <row r="836" spans="1:6" x14ac:dyDescent="0.25">
      <c r="A836" s="188"/>
      <c r="B836" s="188"/>
      <c r="C836" s="1"/>
      <c r="D836" s="1"/>
      <c r="E836" s="1"/>
      <c r="F836" s="1"/>
    </row>
    <row r="837" spans="1:6" x14ac:dyDescent="0.25">
      <c r="A837" s="188"/>
      <c r="B837" s="188"/>
      <c r="C837" s="1"/>
      <c r="D837" s="1"/>
      <c r="E837" s="1"/>
      <c r="F837" s="1"/>
    </row>
    <row r="838" spans="1:6" x14ac:dyDescent="0.25">
      <c r="A838" s="188"/>
      <c r="B838" s="188"/>
      <c r="C838" s="1"/>
      <c r="D838" s="1"/>
      <c r="E838" s="1"/>
      <c r="F838" s="1"/>
    </row>
    <row r="839" spans="1:6" x14ac:dyDescent="0.25">
      <c r="A839" s="188"/>
      <c r="B839" s="188"/>
      <c r="C839" s="1"/>
      <c r="D839" s="1"/>
      <c r="E839" s="1"/>
      <c r="F839" s="1"/>
    </row>
    <row r="840" spans="1:6" x14ac:dyDescent="0.25">
      <c r="A840" s="188"/>
      <c r="B840" s="188"/>
      <c r="C840" s="1"/>
      <c r="D840" s="1"/>
      <c r="E840" s="1"/>
      <c r="F840" s="1"/>
    </row>
    <row r="841" spans="1:6" x14ac:dyDescent="0.25">
      <c r="A841" s="188"/>
      <c r="B841" s="188"/>
      <c r="C841" s="1"/>
      <c r="D841" s="1"/>
      <c r="E841" s="1"/>
      <c r="F841" s="1"/>
    </row>
    <row r="842" spans="1:6" x14ac:dyDescent="0.25">
      <c r="A842" s="188"/>
      <c r="B842" s="188"/>
      <c r="C842" s="1"/>
      <c r="D842" s="1"/>
      <c r="E842" s="1"/>
      <c r="F842" s="1"/>
    </row>
    <row r="843" spans="1:6" x14ac:dyDescent="0.25">
      <c r="A843" s="188"/>
      <c r="B843" s="188"/>
      <c r="C843" s="1"/>
      <c r="D843" s="1"/>
      <c r="E843" s="1"/>
      <c r="F843" s="1"/>
    </row>
    <row r="844" spans="1:6" x14ac:dyDescent="0.25">
      <c r="A844" s="188"/>
      <c r="B844" s="188"/>
      <c r="C844" s="1"/>
      <c r="D844" s="1"/>
      <c r="E844" s="1"/>
      <c r="F844" s="1"/>
    </row>
    <row r="845" spans="1:6" x14ac:dyDescent="0.25">
      <c r="A845" s="188"/>
      <c r="B845" s="188"/>
      <c r="C845" s="1"/>
      <c r="D845" s="1"/>
      <c r="E845" s="1"/>
      <c r="F845" s="1"/>
    </row>
    <row r="846" spans="1:6" x14ac:dyDescent="0.25">
      <c r="A846" s="188"/>
      <c r="B846" s="188"/>
      <c r="C846" s="1"/>
      <c r="D846" s="1"/>
      <c r="E846" s="1"/>
      <c r="F846" s="1"/>
    </row>
    <row r="847" spans="1:6" x14ac:dyDescent="0.25">
      <c r="A847" s="188"/>
      <c r="B847" s="188"/>
      <c r="C847" s="1"/>
      <c r="D847" s="1"/>
      <c r="E847" s="1"/>
      <c r="F847" s="1"/>
    </row>
    <row r="848" spans="1:6" x14ac:dyDescent="0.25">
      <c r="A848" s="188"/>
      <c r="B848" s="188"/>
      <c r="C848" s="1"/>
      <c r="D848" s="1"/>
      <c r="E848" s="1"/>
      <c r="F848" s="1"/>
    </row>
    <row r="849" spans="1:6" x14ac:dyDescent="0.25">
      <c r="A849" s="188"/>
      <c r="B849" s="188"/>
      <c r="C849" s="1"/>
      <c r="D849" s="1"/>
      <c r="E849" s="1"/>
      <c r="F849" s="1"/>
    </row>
    <row r="850" spans="1:6" x14ac:dyDescent="0.25">
      <c r="A850" s="188"/>
      <c r="B850" s="188"/>
      <c r="C850" s="1"/>
      <c r="D850" s="1"/>
      <c r="E850" s="1"/>
      <c r="F850" s="1"/>
    </row>
    <row r="851" spans="1:6" x14ac:dyDescent="0.25">
      <c r="A851" s="188"/>
      <c r="B851" s="188"/>
      <c r="C851" s="1"/>
      <c r="D851" s="1"/>
      <c r="E851" s="1"/>
      <c r="F851" s="1"/>
    </row>
    <row r="852" spans="1:6" x14ac:dyDescent="0.25">
      <c r="A852" s="188"/>
      <c r="B852" s="188"/>
      <c r="C852" s="1"/>
      <c r="D852" s="1"/>
      <c r="E852" s="1"/>
      <c r="F852" s="1"/>
    </row>
    <row r="853" spans="1:6" x14ac:dyDescent="0.25">
      <c r="A853" s="188"/>
      <c r="B853" s="188"/>
      <c r="C853" s="1"/>
      <c r="D853" s="1"/>
      <c r="E853" s="1"/>
      <c r="F853" s="1"/>
    </row>
    <row r="854" spans="1:6" x14ac:dyDescent="0.25">
      <c r="A854" s="188"/>
      <c r="B854" s="188"/>
      <c r="C854" s="1"/>
      <c r="D854" s="1"/>
      <c r="E854" s="1"/>
      <c r="F854" s="1"/>
    </row>
    <row r="855" spans="1:6" x14ac:dyDescent="0.25">
      <c r="A855" s="188"/>
      <c r="B855" s="188"/>
      <c r="C855" s="1"/>
      <c r="D855" s="1"/>
      <c r="E855" s="1"/>
      <c r="F855" s="1"/>
    </row>
    <row r="856" spans="1:6" x14ac:dyDescent="0.25">
      <c r="A856" s="188"/>
      <c r="B856" s="188"/>
      <c r="C856" s="1"/>
      <c r="D856" s="1"/>
      <c r="E856" s="1"/>
      <c r="F856" s="1"/>
    </row>
    <row r="857" spans="1:6" x14ac:dyDescent="0.25">
      <c r="A857" s="188"/>
      <c r="B857" s="188"/>
      <c r="C857" s="1"/>
      <c r="D857" s="1"/>
      <c r="E857" s="1"/>
      <c r="F857" s="1"/>
    </row>
    <row r="858" spans="1:6" x14ac:dyDescent="0.25">
      <c r="A858" s="188"/>
      <c r="B858" s="188"/>
      <c r="C858" s="1"/>
      <c r="D858" s="1"/>
      <c r="E858" s="1"/>
      <c r="F858" s="1"/>
    </row>
    <row r="859" spans="1:6" x14ac:dyDescent="0.25">
      <c r="A859" s="188"/>
      <c r="B859" s="188"/>
      <c r="C859" s="1"/>
      <c r="D859" s="1"/>
      <c r="E859" s="1"/>
      <c r="F859" s="1"/>
    </row>
    <row r="860" spans="1:6" x14ac:dyDescent="0.25">
      <c r="A860" s="188"/>
      <c r="B860" s="188"/>
      <c r="C860" s="1"/>
      <c r="D860" s="1"/>
      <c r="E860" s="1"/>
      <c r="F860" s="1"/>
    </row>
    <row r="861" spans="1:6" x14ac:dyDescent="0.25">
      <c r="A861" s="188"/>
      <c r="B861" s="188"/>
      <c r="C861" s="1"/>
      <c r="D861" s="1"/>
      <c r="E861" s="1"/>
      <c r="F861" s="1"/>
    </row>
    <row r="862" spans="1:6" x14ac:dyDescent="0.25">
      <c r="A862" s="188"/>
      <c r="B862" s="188"/>
      <c r="C862" s="1"/>
      <c r="D862" s="1"/>
      <c r="E862" s="1"/>
      <c r="F862" s="1"/>
    </row>
    <row r="863" spans="1:6" x14ac:dyDescent="0.25">
      <c r="A863" s="188"/>
      <c r="B863" s="188"/>
      <c r="C863" s="1"/>
      <c r="D863" s="1"/>
      <c r="E863" s="1"/>
      <c r="F863" s="1"/>
    </row>
    <row r="864" spans="1:6" x14ac:dyDescent="0.25">
      <c r="A864" s="188"/>
      <c r="B864" s="188"/>
      <c r="C864" s="1"/>
      <c r="D864" s="1"/>
      <c r="E864" s="1"/>
      <c r="F864" s="1"/>
    </row>
    <row r="865" spans="1:6" x14ac:dyDescent="0.25">
      <c r="A865" s="188"/>
      <c r="B865" s="188"/>
      <c r="C865" s="1"/>
      <c r="D865" s="1"/>
      <c r="E865" s="1"/>
      <c r="F865" s="1"/>
    </row>
    <row r="866" spans="1:6" x14ac:dyDescent="0.25">
      <c r="A866" s="188"/>
      <c r="B866" s="188"/>
      <c r="C866" s="1"/>
      <c r="D866" s="1"/>
      <c r="E866" s="1"/>
      <c r="F866" s="1"/>
    </row>
    <row r="867" spans="1:6" x14ac:dyDescent="0.25">
      <c r="A867" s="188"/>
      <c r="B867" s="188"/>
      <c r="C867" s="1"/>
      <c r="D867" s="1"/>
      <c r="E867" s="1"/>
      <c r="F867" s="1"/>
    </row>
    <row r="868" spans="1:6" x14ac:dyDescent="0.25">
      <c r="A868" s="188"/>
      <c r="B868" s="188"/>
      <c r="C868" s="1"/>
      <c r="D868" s="1"/>
      <c r="E868" s="1"/>
      <c r="F868" s="1"/>
    </row>
    <row r="869" spans="1:6" x14ac:dyDescent="0.25">
      <c r="A869" s="188"/>
      <c r="B869" s="188"/>
      <c r="C869" s="1"/>
      <c r="D869" s="1"/>
      <c r="E869" s="1"/>
      <c r="F869" s="1"/>
    </row>
    <row r="870" spans="1:6" x14ac:dyDescent="0.25">
      <c r="A870" s="188"/>
      <c r="B870" s="188"/>
      <c r="C870" s="1"/>
      <c r="D870" s="1"/>
      <c r="E870" s="1"/>
      <c r="F870" s="1"/>
    </row>
    <row r="871" spans="1:6" x14ac:dyDescent="0.25">
      <c r="A871" s="188"/>
      <c r="B871" s="188"/>
      <c r="C871" s="1"/>
      <c r="D871" s="1"/>
      <c r="E871" s="1"/>
      <c r="F871" s="1"/>
    </row>
    <row r="872" spans="1:6" x14ac:dyDescent="0.25">
      <c r="A872" s="188"/>
      <c r="B872" s="188"/>
      <c r="C872" s="1"/>
      <c r="D872" s="1"/>
      <c r="E872" s="1"/>
      <c r="F872" s="1"/>
    </row>
    <row r="873" spans="1:6" x14ac:dyDescent="0.25">
      <c r="A873" s="188"/>
      <c r="B873" s="188"/>
      <c r="C873" s="1"/>
      <c r="D873" s="1"/>
      <c r="E873" s="1"/>
      <c r="F873" s="1"/>
    </row>
    <row r="874" spans="1:6" x14ac:dyDescent="0.25">
      <c r="A874" s="188"/>
      <c r="B874" s="188"/>
      <c r="C874" s="1"/>
      <c r="D874" s="1"/>
      <c r="E874" s="1"/>
      <c r="F874" s="1"/>
    </row>
    <row r="875" spans="1:6" x14ac:dyDescent="0.25">
      <c r="A875" s="188"/>
      <c r="B875" s="188"/>
      <c r="C875" s="1"/>
      <c r="D875" s="1"/>
      <c r="E875" s="1"/>
      <c r="F875" s="1"/>
    </row>
    <row r="876" spans="1:6" x14ac:dyDescent="0.25">
      <c r="A876" s="188"/>
      <c r="B876" s="188"/>
      <c r="C876" s="1"/>
      <c r="D876" s="1"/>
      <c r="E876" s="1"/>
      <c r="F876" s="1"/>
    </row>
    <row r="877" spans="1:6" x14ac:dyDescent="0.25">
      <c r="A877" s="188"/>
      <c r="B877" s="188"/>
      <c r="C877" s="1"/>
      <c r="D877" s="1"/>
      <c r="E877" s="1"/>
      <c r="F877" s="1"/>
    </row>
    <row r="878" spans="1:6" x14ac:dyDescent="0.25">
      <c r="A878" s="188"/>
      <c r="B878" s="188"/>
      <c r="C878" s="1"/>
      <c r="D878" s="1"/>
      <c r="E878" s="1"/>
      <c r="F878" s="1"/>
    </row>
    <row r="879" spans="1:6" x14ac:dyDescent="0.25">
      <c r="A879" s="188"/>
      <c r="B879" s="188"/>
      <c r="C879" s="1"/>
      <c r="D879" s="1"/>
      <c r="E879" s="1"/>
      <c r="F879" s="1"/>
    </row>
    <row r="880" spans="1:6" x14ac:dyDescent="0.25">
      <c r="A880" s="188"/>
      <c r="B880" s="188"/>
      <c r="C880" s="1"/>
      <c r="D880" s="1"/>
      <c r="E880" s="1"/>
      <c r="F880" s="1"/>
    </row>
    <row r="881" spans="1:6" x14ac:dyDescent="0.25">
      <c r="A881" s="188"/>
      <c r="B881" s="188"/>
      <c r="C881" s="1"/>
      <c r="D881" s="1"/>
      <c r="E881" s="1"/>
      <c r="F881" s="1"/>
    </row>
    <row r="882" spans="1:6" x14ac:dyDescent="0.25">
      <c r="A882" s="188"/>
      <c r="B882" s="188"/>
      <c r="C882" s="1"/>
      <c r="D882" s="1"/>
      <c r="E882" s="1"/>
      <c r="F882" s="1"/>
    </row>
    <row r="883" spans="1:6" x14ac:dyDescent="0.25">
      <c r="A883" s="188"/>
      <c r="B883" s="188"/>
      <c r="C883" s="1"/>
      <c r="D883" s="1"/>
      <c r="E883" s="1"/>
      <c r="F883" s="1"/>
    </row>
    <row r="884" spans="1:6" x14ac:dyDescent="0.25">
      <c r="A884" s="188"/>
      <c r="B884" s="188"/>
      <c r="C884" s="1"/>
      <c r="D884" s="1"/>
      <c r="E884" s="1"/>
      <c r="F884" s="1"/>
    </row>
    <row r="885" spans="1:6" x14ac:dyDescent="0.25">
      <c r="A885" s="188"/>
      <c r="B885" s="188"/>
      <c r="C885" s="1"/>
      <c r="D885" s="1"/>
      <c r="E885" s="1"/>
      <c r="F885" s="1"/>
    </row>
    <row r="886" spans="1:6" x14ac:dyDescent="0.25">
      <c r="A886" s="188"/>
      <c r="B886" s="188"/>
      <c r="C886" s="1"/>
      <c r="D886" s="1"/>
      <c r="E886" s="1"/>
      <c r="F886" s="1"/>
    </row>
    <row r="887" spans="1:6" x14ac:dyDescent="0.25">
      <c r="A887" s="188"/>
      <c r="B887" s="188"/>
      <c r="C887" s="1"/>
      <c r="D887" s="1"/>
      <c r="E887" s="1"/>
      <c r="F887" s="1"/>
    </row>
    <row r="888" spans="1:6" x14ac:dyDescent="0.25">
      <c r="A888" s="188"/>
      <c r="B888" s="188"/>
      <c r="C888" s="1"/>
      <c r="D888" s="1"/>
      <c r="E888" s="1"/>
      <c r="F888" s="1"/>
    </row>
    <row r="889" spans="1:6" x14ac:dyDescent="0.25">
      <c r="A889" s="188"/>
      <c r="B889" s="188"/>
      <c r="C889" s="1"/>
      <c r="D889" s="1"/>
      <c r="E889" s="1"/>
      <c r="F889" s="1"/>
    </row>
    <row r="890" spans="1:6" x14ac:dyDescent="0.25">
      <c r="A890" s="188"/>
      <c r="B890" s="188"/>
      <c r="C890" s="1"/>
      <c r="D890" s="1"/>
      <c r="E890" s="1"/>
      <c r="F890" s="1"/>
    </row>
    <row r="891" spans="1:6" x14ac:dyDescent="0.25">
      <c r="A891" s="188"/>
      <c r="B891" s="188"/>
      <c r="C891" s="1"/>
      <c r="D891" s="1"/>
      <c r="E891" s="1"/>
      <c r="F891" s="1"/>
    </row>
    <row r="892" spans="1:6" x14ac:dyDescent="0.25">
      <c r="A892" s="188"/>
      <c r="B892" s="188"/>
      <c r="C892" s="1"/>
      <c r="D892" s="1"/>
      <c r="E892" s="1"/>
      <c r="F892" s="1"/>
    </row>
    <row r="893" spans="1:6" x14ac:dyDescent="0.25">
      <c r="A893" s="188"/>
      <c r="B893" s="188"/>
      <c r="C893" s="1"/>
      <c r="D893" s="1"/>
      <c r="E893" s="1"/>
      <c r="F893" s="1"/>
    </row>
    <row r="894" spans="1:6" x14ac:dyDescent="0.25">
      <c r="A894" s="188"/>
      <c r="B894" s="188"/>
      <c r="C894" s="1"/>
      <c r="D894" s="1"/>
      <c r="E894" s="1"/>
      <c r="F894" s="1"/>
    </row>
    <row r="895" spans="1:6" x14ac:dyDescent="0.25">
      <c r="A895" s="188"/>
      <c r="B895" s="188"/>
      <c r="C895" s="1"/>
      <c r="D895" s="1"/>
      <c r="E895" s="1"/>
      <c r="F895" s="1"/>
    </row>
    <row r="896" spans="1:6" x14ac:dyDescent="0.25">
      <c r="A896" s="188"/>
      <c r="B896" s="188"/>
      <c r="C896" s="1"/>
      <c r="D896" s="1"/>
      <c r="E896" s="1"/>
      <c r="F896" s="1"/>
    </row>
    <row r="897" spans="1:6" x14ac:dyDescent="0.25">
      <c r="A897" s="188"/>
      <c r="B897" s="188"/>
      <c r="C897" s="1"/>
      <c r="D897" s="1"/>
      <c r="E897" s="1"/>
      <c r="F897" s="1"/>
    </row>
    <row r="898" spans="1:6" x14ac:dyDescent="0.25">
      <c r="A898" s="188"/>
      <c r="B898" s="188"/>
      <c r="C898" s="1"/>
      <c r="D898" s="1"/>
      <c r="E898" s="1"/>
      <c r="F898" s="1"/>
    </row>
    <row r="899" spans="1:6" x14ac:dyDescent="0.25">
      <c r="A899" s="188"/>
      <c r="B899" s="188"/>
      <c r="C899" s="1"/>
      <c r="D899" s="1"/>
      <c r="E899" s="1"/>
      <c r="F899" s="1"/>
    </row>
    <row r="900" spans="1:6" x14ac:dyDescent="0.25">
      <c r="A900" s="188"/>
      <c r="B900" s="188"/>
      <c r="C900" s="1"/>
      <c r="D900" s="1"/>
      <c r="E900" s="1"/>
      <c r="F900" s="1"/>
    </row>
    <row r="901" spans="1:6" x14ac:dyDescent="0.25">
      <c r="A901" s="188"/>
      <c r="B901" s="188"/>
      <c r="C901" s="1"/>
      <c r="D901" s="1"/>
      <c r="E901" s="1"/>
      <c r="F901" s="1"/>
    </row>
    <row r="902" spans="1:6" x14ac:dyDescent="0.25">
      <c r="A902" s="188"/>
      <c r="B902" s="188"/>
      <c r="C902" s="1"/>
      <c r="D902" s="1"/>
      <c r="E902" s="1"/>
      <c r="F902" s="1"/>
    </row>
    <row r="903" spans="1:6" x14ac:dyDescent="0.25">
      <c r="A903" s="188"/>
      <c r="B903" s="188"/>
      <c r="C903" s="1"/>
      <c r="D903" s="1"/>
      <c r="E903" s="1"/>
      <c r="F903" s="1"/>
    </row>
    <row r="904" spans="1:6" x14ac:dyDescent="0.25">
      <c r="A904" s="188"/>
      <c r="B904" s="188"/>
      <c r="C904" s="1"/>
      <c r="D904" s="1"/>
      <c r="E904" s="1"/>
      <c r="F904" s="1"/>
    </row>
    <row r="905" spans="1:6" x14ac:dyDescent="0.25">
      <c r="A905" s="188"/>
      <c r="B905" s="188"/>
      <c r="C905" s="1"/>
      <c r="D905" s="1"/>
      <c r="E905" s="1"/>
      <c r="F905" s="1"/>
    </row>
    <row r="906" spans="1:6" x14ac:dyDescent="0.25">
      <c r="A906" s="188"/>
      <c r="B906" s="188"/>
      <c r="C906" s="1"/>
      <c r="D906" s="1"/>
      <c r="E906" s="1"/>
      <c r="F906" s="1"/>
    </row>
    <row r="907" spans="1:6" x14ac:dyDescent="0.25">
      <c r="A907" s="188"/>
      <c r="B907" s="188"/>
      <c r="C907" s="1"/>
      <c r="D907" s="1"/>
      <c r="E907" s="1"/>
      <c r="F907" s="1"/>
    </row>
    <row r="908" spans="1:6" x14ac:dyDescent="0.25">
      <c r="A908" s="188"/>
      <c r="B908" s="188"/>
      <c r="C908" s="1"/>
      <c r="D908" s="1"/>
      <c r="E908" s="1"/>
      <c r="F908" s="1"/>
    </row>
    <row r="909" spans="1:6" x14ac:dyDescent="0.25">
      <c r="A909" s="188"/>
      <c r="B909" s="188"/>
      <c r="C909" s="1"/>
      <c r="D909" s="1"/>
      <c r="E909" s="1"/>
      <c r="F909" s="1"/>
    </row>
    <row r="910" spans="1:6" x14ac:dyDescent="0.25">
      <c r="A910" s="188"/>
      <c r="B910" s="188"/>
      <c r="C910" s="1"/>
      <c r="D910" s="1"/>
      <c r="E910" s="1"/>
      <c r="F910" s="1"/>
    </row>
    <row r="911" spans="1:6" x14ac:dyDescent="0.25">
      <c r="A911" s="188"/>
      <c r="B911" s="188"/>
      <c r="C911" s="1"/>
      <c r="D911" s="1"/>
      <c r="E911" s="1"/>
      <c r="F911" s="1"/>
    </row>
    <row r="912" spans="1:6" x14ac:dyDescent="0.25">
      <c r="A912" s="188"/>
      <c r="B912" s="188"/>
      <c r="C912" s="1"/>
      <c r="D912" s="1"/>
      <c r="E912" s="1"/>
      <c r="F912" s="1"/>
    </row>
    <row r="913" spans="1:6" x14ac:dyDescent="0.25">
      <c r="A913" s="188"/>
      <c r="B913" s="188"/>
      <c r="C913" s="1"/>
      <c r="D913" s="1"/>
      <c r="E913" s="1"/>
      <c r="F913" s="1"/>
    </row>
    <row r="914" spans="1:6" x14ac:dyDescent="0.25">
      <c r="A914" s="188"/>
      <c r="B914" s="188"/>
      <c r="C914" s="1"/>
      <c r="D914" s="1"/>
      <c r="E914" s="1"/>
      <c r="F914" s="1"/>
    </row>
    <row r="915" spans="1:6" x14ac:dyDescent="0.25">
      <c r="A915" s="188"/>
      <c r="B915" s="188"/>
      <c r="C915" s="1"/>
      <c r="D915" s="1"/>
      <c r="E915" s="1"/>
      <c r="F915" s="1"/>
    </row>
    <row r="916" spans="1:6" x14ac:dyDescent="0.25">
      <c r="A916" s="188"/>
      <c r="B916" s="188"/>
      <c r="C916" s="1"/>
      <c r="D916" s="1"/>
      <c r="E916" s="1"/>
      <c r="F916" s="1"/>
    </row>
    <row r="917" spans="1:6" x14ac:dyDescent="0.25">
      <c r="A917" s="188"/>
      <c r="B917" s="188"/>
      <c r="C917" s="1"/>
      <c r="D917" s="1"/>
      <c r="E917" s="1"/>
      <c r="F917" s="1"/>
    </row>
    <row r="918" spans="1:6" x14ac:dyDescent="0.25">
      <c r="A918" s="188"/>
      <c r="B918" s="188"/>
      <c r="C918" s="1"/>
      <c r="D918" s="1"/>
      <c r="E918" s="1"/>
      <c r="F918" s="1"/>
    </row>
    <row r="919" spans="1:6" x14ac:dyDescent="0.25">
      <c r="A919" s="188"/>
      <c r="B919" s="188"/>
      <c r="C919" s="1"/>
      <c r="D919" s="1"/>
      <c r="E919" s="1"/>
      <c r="F919" s="1"/>
    </row>
    <row r="920" spans="1:6" x14ac:dyDescent="0.25">
      <c r="A920" s="188"/>
      <c r="B920" s="188"/>
      <c r="C920" s="1"/>
      <c r="D920" s="1"/>
      <c r="E920" s="1"/>
      <c r="F920" s="1"/>
    </row>
    <row r="921" spans="1:6" x14ac:dyDescent="0.25">
      <c r="A921" s="188"/>
      <c r="B921" s="188"/>
      <c r="C921" s="1"/>
      <c r="D921" s="1"/>
      <c r="E921" s="1"/>
      <c r="F921" s="1"/>
    </row>
    <row r="922" spans="1:6" x14ac:dyDescent="0.25">
      <c r="A922" s="188"/>
      <c r="B922" s="188"/>
      <c r="C922" s="1"/>
      <c r="D922" s="1"/>
      <c r="E922" s="1"/>
      <c r="F922" s="1"/>
    </row>
    <row r="923" spans="1:6" x14ac:dyDescent="0.25">
      <c r="A923" s="188"/>
      <c r="B923" s="188"/>
      <c r="C923" s="1"/>
      <c r="D923" s="1"/>
      <c r="E923" s="1"/>
      <c r="F923" s="1"/>
    </row>
    <row r="924" spans="1:6" x14ac:dyDescent="0.25">
      <c r="A924" s="188"/>
      <c r="B924" s="188"/>
      <c r="C924" s="1"/>
      <c r="D924" s="1"/>
      <c r="E924" s="1"/>
      <c r="F924" s="1"/>
    </row>
    <row r="925" spans="1:6" x14ac:dyDescent="0.25">
      <c r="A925" s="188"/>
      <c r="B925" s="188"/>
      <c r="C925" s="1"/>
      <c r="D925" s="1"/>
      <c r="E925" s="1"/>
      <c r="F925" s="1"/>
    </row>
    <row r="926" spans="1:6" x14ac:dyDescent="0.25">
      <c r="A926" s="188"/>
      <c r="B926" s="188"/>
      <c r="C926" s="1"/>
      <c r="D926" s="1"/>
      <c r="E926" s="1"/>
      <c r="F926" s="1"/>
    </row>
    <row r="927" spans="1:6" x14ac:dyDescent="0.25">
      <c r="A927" s="188"/>
      <c r="B927" s="188"/>
      <c r="C927" s="1"/>
      <c r="D927" s="1"/>
      <c r="E927" s="1"/>
      <c r="F927" s="1"/>
    </row>
    <row r="928" spans="1:6" x14ac:dyDescent="0.25">
      <c r="A928" s="188"/>
      <c r="B928" s="188"/>
      <c r="C928" s="1"/>
      <c r="D928" s="1"/>
      <c r="E928" s="1"/>
      <c r="F928" s="1"/>
    </row>
    <row r="929" spans="1:6" x14ac:dyDescent="0.25">
      <c r="A929" s="188"/>
      <c r="B929" s="188"/>
      <c r="C929" s="1"/>
      <c r="D929" s="1"/>
      <c r="E929" s="1"/>
      <c r="F929" s="1"/>
    </row>
    <row r="930" spans="1:6" x14ac:dyDescent="0.25">
      <c r="A930" s="188"/>
      <c r="B930" s="188"/>
      <c r="C930" s="1"/>
      <c r="D930" s="1"/>
      <c r="E930" s="1"/>
      <c r="F930" s="1"/>
    </row>
    <row r="931" spans="1:6" x14ac:dyDescent="0.25">
      <c r="A931" s="188"/>
      <c r="B931" s="188"/>
      <c r="C931" s="1"/>
      <c r="D931" s="1"/>
      <c r="E931" s="1"/>
      <c r="F931" s="1"/>
    </row>
    <row r="932" spans="1:6" x14ac:dyDescent="0.25">
      <c r="A932" s="188"/>
      <c r="B932" s="188"/>
      <c r="C932" s="1"/>
      <c r="D932" s="1"/>
      <c r="E932" s="1"/>
      <c r="F932" s="1"/>
    </row>
    <row r="933" spans="1:6" x14ac:dyDescent="0.25">
      <c r="A933" s="188"/>
      <c r="B933" s="188"/>
      <c r="C933" s="1"/>
      <c r="D933" s="1"/>
      <c r="E933" s="1"/>
      <c r="F933" s="1"/>
    </row>
    <row r="934" spans="1:6" x14ac:dyDescent="0.25">
      <c r="A934" s="188"/>
      <c r="B934" s="188"/>
      <c r="C934" s="1"/>
      <c r="D934" s="1"/>
      <c r="E934" s="1"/>
      <c r="F934" s="1"/>
    </row>
    <row r="935" spans="1:6" x14ac:dyDescent="0.25">
      <c r="A935" s="188"/>
      <c r="B935" s="188"/>
      <c r="C935" s="1"/>
      <c r="D935" s="1"/>
      <c r="E935" s="1"/>
      <c r="F935" s="1"/>
    </row>
    <row r="936" spans="1:6" x14ac:dyDescent="0.25">
      <c r="A936" s="188"/>
      <c r="B936" s="188"/>
      <c r="C936" s="1"/>
      <c r="D936" s="1"/>
      <c r="E936" s="1"/>
      <c r="F936" s="1"/>
    </row>
    <row r="937" spans="1:6" x14ac:dyDescent="0.25">
      <c r="A937" s="188"/>
      <c r="B937" s="188"/>
      <c r="C937" s="1"/>
      <c r="D937" s="1"/>
      <c r="E937" s="1"/>
      <c r="F937" s="1"/>
    </row>
    <row r="938" spans="1:6" x14ac:dyDescent="0.25">
      <c r="A938" s="188"/>
      <c r="B938" s="188"/>
      <c r="C938" s="1"/>
      <c r="D938" s="1"/>
      <c r="E938" s="1"/>
      <c r="F938" s="1"/>
    </row>
    <row r="939" spans="1:6" x14ac:dyDescent="0.25">
      <c r="A939" s="188"/>
      <c r="B939" s="188"/>
      <c r="C939" s="1"/>
      <c r="D939" s="1"/>
      <c r="E939" s="1"/>
      <c r="F939" s="1"/>
    </row>
    <row r="940" spans="1:6" x14ac:dyDescent="0.25">
      <c r="A940" s="188"/>
      <c r="B940" s="188"/>
      <c r="C940" s="1"/>
      <c r="D940" s="1"/>
      <c r="E940" s="1"/>
      <c r="F940" s="1"/>
    </row>
    <row r="941" spans="1:6" x14ac:dyDescent="0.25">
      <c r="A941" s="188"/>
      <c r="B941" s="188"/>
      <c r="C941" s="1"/>
      <c r="D941" s="1"/>
      <c r="E941" s="1"/>
      <c r="F941" s="1"/>
    </row>
    <row r="942" spans="1:6" x14ac:dyDescent="0.25">
      <c r="A942" s="188"/>
      <c r="B942" s="188"/>
      <c r="C942" s="1"/>
      <c r="D942" s="1"/>
      <c r="E942" s="1"/>
      <c r="F942" s="1"/>
    </row>
    <row r="943" spans="1:6" x14ac:dyDescent="0.25">
      <c r="A943" s="188"/>
      <c r="B943" s="188"/>
      <c r="C943" s="1"/>
      <c r="D943" s="1"/>
      <c r="E943" s="1"/>
      <c r="F943" s="1"/>
    </row>
    <row r="944" spans="1:6" x14ac:dyDescent="0.25">
      <c r="A944" s="188"/>
      <c r="B944" s="188"/>
      <c r="C944" s="1"/>
      <c r="D944" s="1"/>
      <c r="E944" s="1"/>
      <c r="F944" s="1"/>
    </row>
    <row r="945" spans="1:6" x14ac:dyDescent="0.25">
      <c r="A945" s="188"/>
      <c r="B945" s="188"/>
      <c r="C945" s="1"/>
      <c r="D945" s="1"/>
      <c r="E945" s="1"/>
      <c r="F945" s="1"/>
    </row>
    <row r="946" spans="1:6" x14ac:dyDescent="0.25">
      <c r="A946" s="188"/>
      <c r="B946" s="188"/>
      <c r="C946" s="1"/>
      <c r="D946" s="1"/>
      <c r="E946" s="1"/>
      <c r="F946" s="1"/>
    </row>
    <row r="947" spans="1:6" x14ac:dyDescent="0.25">
      <c r="A947" s="188"/>
      <c r="B947" s="188"/>
      <c r="C947" s="1"/>
      <c r="D947" s="1"/>
      <c r="E947" s="1"/>
      <c r="F947" s="1"/>
    </row>
    <row r="948" spans="1:6" x14ac:dyDescent="0.25">
      <c r="A948" s="188"/>
      <c r="B948" s="188"/>
      <c r="C948" s="1"/>
      <c r="D948" s="1"/>
      <c r="E948" s="1"/>
      <c r="F948" s="1"/>
    </row>
    <row r="949" spans="1:6" x14ac:dyDescent="0.25">
      <c r="A949" s="188"/>
      <c r="B949" s="188"/>
      <c r="C949" s="1"/>
      <c r="D949" s="1"/>
      <c r="E949" s="1"/>
      <c r="F949" s="1"/>
    </row>
    <row r="950" spans="1:6" x14ac:dyDescent="0.25">
      <c r="A950" s="188"/>
      <c r="B950" s="188"/>
      <c r="C950" s="1"/>
      <c r="D950" s="1"/>
      <c r="E950" s="1"/>
      <c r="F950" s="1"/>
    </row>
    <row r="951" spans="1:6" x14ac:dyDescent="0.25">
      <c r="A951" s="188"/>
      <c r="B951" s="188"/>
      <c r="C951" s="1"/>
      <c r="D951" s="1"/>
      <c r="E951" s="1"/>
      <c r="F951" s="1"/>
    </row>
    <row r="952" spans="1:6" x14ac:dyDescent="0.25">
      <c r="A952" s="188"/>
      <c r="B952" s="188"/>
      <c r="C952" s="1"/>
      <c r="D952" s="1"/>
      <c r="E952" s="1"/>
      <c r="F952" s="1"/>
    </row>
    <row r="953" spans="1:6" x14ac:dyDescent="0.25">
      <c r="A953" s="188"/>
      <c r="B953" s="188"/>
      <c r="C953" s="1"/>
      <c r="D953" s="1"/>
      <c r="E953" s="1"/>
      <c r="F953" s="1"/>
    </row>
    <row r="954" spans="1:6" x14ac:dyDescent="0.25">
      <c r="A954" s="188"/>
      <c r="B954" s="188"/>
      <c r="C954" s="1"/>
      <c r="D954" s="1"/>
      <c r="E954" s="1"/>
      <c r="F954" s="1"/>
    </row>
    <row r="955" spans="1:6" x14ac:dyDescent="0.25">
      <c r="A955" s="188"/>
      <c r="B955" s="188"/>
      <c r="C955" s="1"/>
      <c r="D955" s="1"/>
      <c r="E955" s="1"/>
      <c r="F955" s="1"/>
    </row>
    <row r="956" spans="1:6" x14ac:dyDescent="0.25">
      <c r="A956" s="188"/>
      <c r="B956" s="188"/>
      <c r="C956" s="1"/>
      <c r="D956" s="1"/>
      <c r="E956" s="1"/>
      <c r="F956" s="1"/>
    </row>
    <row r="957" spans="1:6" x14ac:dyDescent="0.25">
      <c r="A957" s="188"/>
      <c r="B957" s="188"/>
      <c r="C957" s="1"/>
      <c r="D957" s="1"/>
      <c r="E957" s="1"/>
      <c r="F957" s="1"/>
    </row>
    <row r="958" spans="1:6" x14ac:dyDescent="0.25">
      <c r="A958" s="188"/>
      <c r="B958" s="188"/>
      <c r="C958" s="1"/>
      <c r="D958" s="1"/>
      <c r="E958" s="1"/>
      <c r="F958" s="1"/>
    </row>
    <row r="959" spans="1:6" x14ac:dyDescent="0.25">
      <c r="A959" s="188"/>
      <c r="B959" s="188"/>
      <c r="C959" s="1"/>
      <c r="D959" s="1"/>
      <c r="E959" s="1"/>
      <c r="F959" s="1"/>
    </row>
    <row r="960" spans="1:6" x14ac:dyDescent="0.25">
      <c r="A960" s="188"/>
      <c r="B960" s="188"/>
      <c r="C960" s="1"/>
      <c r="D960" s="1"/>
      <c r="E960" s="1"/>
      <c r="F960" s="1"/>
    </row>
    <row r="961" spans="1:6" x14ac:dyDescent="0.25">
      <c r="A961" s="188"/>
      <c r="B961" s="188"/>
      <c r="C961" s="1"/>
      <c r="D961" s="1"/>
      <c r="E961" s="1"/>
      <c r="F961" s="1"/>
    </row>
    <row r="962" spans="1:6" x14ac:dyDescent="0.25">
      <c r="A962" s="188"/>
      <c r="B962" s="188"/>
      <c r="C962" s="1"/>
      <c r="D962" s="1"/>
      <c r="E962" s="1"/>
      <c r="F962" s="1"/>
    </row>
    <row r="963" spans="1:6" x14ac:dyDescent="0.25">
      <c r="A963" s="188"/>
      <c r="B963" s="188"/>
      <c r="C963" s="1"/>
      <c r="D963" s="1"/>
      <c r="E963" s="1"/>
      <c r="F963" s="1"/>
    </row>
    <row r="964" spans="1:6" x14ac:dyDescent="0.25">
      <c r="A964" s="188"/>
      <c r="B964" s="188"/>
      <c r="C964" s="1"/>
      <c r="D964" s="1"/>
      <c r="E964" s="1"/>
      <c r="F964" s="1"/>
    </row>
    <row r="965" spans="1:6" x14ac:dyDescent="0.25">
      <c r="A965" s="188"/>
      <c r="B965" s="188"/>
      <c r="C965" s="1"/>
      <c r="D965" s="1"/>
      <c r="E965" s="1"/>
      <c r="F965" s="1"/>
    </row>
    <row r="966" spans="1:6" x14ac:dyDescent="0.25">
      <c r="A966" s="188"/>
      <c r="B966" s="188"/>
      <c r="C966" s="1"/>
      <c r="D966" s="1"/>
      <c r="E966" s="1"/>
      <c r="F966" s="1"/>
    </row>
    <row r="967" spans="1:6" x14ac:dyDescent="0.25">
      <c r="A967" s="188"/>
      <c r="B967" s="188"/>
      <c r="C967" s="1"/>
      <c r="D967" s="1"/>
      <c r="E967" s="1"/>
      <c r="F967" s="1"/>
    </row>
    <row r="968" spans="1:6" x14ac:dyDescent="0.25">
      <c r="A968" s="188"/>
      <c r="B968" s="188"/>
      <c r="C968" s="1"/>
      <c r="D968" s="1"/>
      <c r="E968" s="1"/>
      <c r="F968" s="1"/>
    </row>
    <row r="969" spans="1:6" x14ac:dyDescent="0.25">
      <c r="A969" s="188"/>
      <c r="B969" s="188"/>
      <c r="C969" s="1"/>
      <c r="D969" s="1"/>
      <c r="E969" s="1"/>
      <c r="F969" s="1"/>
    </row>
    <row r="970" spans="1:6" x14ac:dyDescent="0.25">
      <c r="A970" s="188"/>
      <c r="B970" s="188"/>
      <c r="C970" s="1"/>
      <c r="D970" s="1"/>
      <c r="E970" s="1"/>
      <c r="F970" s="1"/>
    </row>
    <row r="971" spans="1:6" x14ac:dyDescent="0.25">
      <c r="A971" s="188"/>
      <c r="B971" s="188"/>
      <c r="C971" s="1"/>
      <c r="D971" s="1"/>
      <c r="E971" s="1"/>
      <c r="F971" s="1"/>
    </row>
    <row r="972" spans="1:6" x14ac:dyDescent="0.25">
      <c r="A972" s="188"/>
      <c r="B972" s="188"/>
      <c r="C972" s="1"/>
      <c r="D972" s="1"/>
      <c r="E972" s="1"/>
      <c r="F972" s="1"/>
    </row>
    <row r="973" spans="1:6" x14ac:dyDescent="0.25">
      <c r="A973" s="188"/>
      <c r="B973" s="188"/>
      <c r="C973" s="1"/>
      <c r="D973" s="1"/>
      <c r="E973" s="1"/>
      <c r="F973" s="1"/>
    </row>
    <row r="974" spans="1:6" x14ac:dyDescent="0.25">
      <c r="A974" s="188"/>
      <c r="B974" s="188"/>
      <c r="C974" s="1"/>
      <c r="D974" s="1"/>
      <c r="E974" s="1"/>
      <c r="F974" s="1"/>
    </row>
    <row r="975" spans="1:6" x14ac:dyDescent="0.25">
      <c r="A975" s="188"/>
      <c r="B975" s="188"/>
      <c r="C975" s="1"/>
      <c r="D975" s="1"/>
      <c r="E975" s="1"/>
      <c r="F975" s="1"/>
    </row>
    <row r="976" spans="1:6" x14ac:dyDescent="0.25">
      <c r="A976" s="188"/>
      <c r="B976" s="188"/>
      <c r="C976" s="1"/>
      <c r="D976" s="1"/>
      <c r="E976" s="1"/>
      <c r="F976" s="1"/>
    </row>
    <row r="977" spans="1:6" x14ac:dyDescent="0.25">
      <c r="A977" s="188"/>
      <c r="B977" s="188"/>
      <c r="C977" s="1"/>
      <c r="D977" s="1"/>
      <c r="E977" s="1"/>
      <c r="F977" s="1"/>
    </row>
    <row r="978" spans="1:6" x14ac:dyDescent="0.25">
      <c r="A978" s="188"/>
      <c r="B978" s="188"/>
      <c r="C978" s="1"/>
      <c r="D978" s="1"/>
      <c r="E978" s="1"/>
      <c r="F978" s="1"/>
    </row>
    <row r="979" spans="1:6" x14ac:dyDescent="0.25">
      <c r="A979" s="188"/>
      <c r="B979" s="188"/>
      <c r="C979" s="1"/>
      <c r="D979" s="1"/>
      <c r="E979" s="1"/>
      <c r="F979" s="1"/>
    </row>
    <row r="980" spans="1:6" x14ac:dyDescent="0.25">
      <c r="A980" s="188"/>
      <c r="B980" s="188"/>
      <c r="C980" s="1"/>
      <c r="D980" s="1"/>
      <c r="E980" s="1"/>
      <c r="F980" s="1"/>
    </row>
    <row r="981" spans="1:6" x14ac:dyDescent="0.25">
      <c r="A981" s="188"/>
      <c r="B981" s="188"/>
      <c r="C981" s="1"/>
      <c r="D981" s="1"/>
      <c r="E981" s="1"/>
      <c r="F981" s="1"/>
    </row>
    <row r="982" spans="1:6" x14ac:dyDescent="0.25">
      <c r="A982" s="188"/>
      <c r="B982" s="188"/>
      <c r="C982" s="1"/>
      <c r="D982" s="1"/>
      <c r="E982" s="1"/>
      <c r="F982" s="1"/>
    </row>
    <row r="983" spans="1:6" x14ac:dyDescent="0.25">
      <c r="A983" s="188"/>
      <c r="B983" s="188"/>
      <c r="C983" s="1"/>
      <c r="D983" s="1"/>
      <c r="E983" s="1"/>
      <c r="F983" s="1"/>
    </row>
    <row r="984" spans="1:6" x14ac:dyDescent="0.25">
      <c r="A984" s="188"/>
      <c r="B984" s="188"/>
      <c r="C984" s="1"/>
      <c r="D984" s="1"/>
      <c r="E984" s="1"/>
      <c r="F984" s="1"/>
    </row>
    <row r="985" spans="1:6" x14ac:dyDescent="0.25">
      <c r="A985" s="188"/>
      <c r="B985" s="188"/>
      <c r="C985" s="1"/>
      <c r="D985" s="1"/>
      <c r="E985" s="1"/>
      <c r="F985" s="1"/>
    </row>
    <row r="986" spans="1:6" x14ac:dyDescent="0.25">
      <c r="A986" s="188"/>
      <c r="B986" s="188"/>
      <c r="C986" s="1"/>
      <c r="D986" s="1"/>
      <c r="E986" s="1"/>
      <c r="F986" s="1"/>
    </row>
    <row r="987" spans="1:6" x14ac:dyDescent="0.25">
      <c r="A987" s="188"/>
      <c r="B987" s="188"/>
      <c r="C987" s="1"/>
      <c r="D987" s="1"/>
      <c r="E987" s="1"/>
      <c r="F987" s="1"/>
    </row>
    <row r="988" spans="1:6" x14ac:dyDescent="0.25">
      <c r="A988" s="188"/>
      <c r="B988" s="188"/>
      <c r="C988" s="1"/>
      <c r="D988" s="1"/>
      <c r="E988" s="1"/>
      <c r="F988" s="1"/>
    </row>
    <row r="989" spans="1:6" x14ac:dyDescent="0.25">
      <c r="A989" s="188"/>
      <c r="B989" s="188"/>
      <c r="C989" s="1"/>
      <c r="D989" s="1"/>
      <c r="E989" s="1"/>
      <c r="F989" s="1"/>
    </row>
    <row r="990" spans="1:6" x14ac:dyDescent="0.25">
      <c r="A990" s="188"/>
      <c r="B990" s="188"/>
      <c r="C990" s="1"/>
      <c r="D990" s="1"/>
      <c r="E990" s="1"/>
      <c r="F990" s="1"/>
    </row>
    <row r="991" spans="1:6" x14ac:dyDescent="0.25">
      <c r="A991" s="188"/>
      <c r="B991" s="188"/>
      <c r="C991" s="1"/>
      <c r="D991" s="1"/>
      <c r="E991" s="1"/>
      <c r="F991" s="1"/>
    </row>
    <row r="992" spans="1:6" x14ac:dyDescent="0.25">
      <c r="A992" s="188"/>
      <c r="B992" s="188"/>
      <c r="C992" s="1"/>
      <c r="D992" s="1"/>
      <c r="E992" s="1"/>
      <c r="F992" s="1"/>
    </row>
    <row r="993" spans="1:6" x14ac:dyDescent="0.25">
      <c r="A993" s="188"/>
      <c r="B993" s="188"/>
      <c r="C993" s="1"/>
      <c r="D993" s="1"/>
      <c r="E993" s="1"/>
      <c r="F993" s="1"/>
    </row>
    <row r="994" spans="1:6" x14ac:dyDescent="0.25">
      <c r="A994" s="188"/>
      <c r="B994" s="188"/>
      <c r="C994" s="1"/>
      <c r="D994" s="1"/>
      <c r="E994" s="1"/>
      <c r="F994" s="1"/>
    </row>
    <row r="995" spans="1:6" x14ac:dyDescent="0.25">
      <c r="A995" s="188"/>
      <c r="B995" s="188"/>
      <c r="C995" s="1"/>
      <c r="D995" s="1"/>
      <c r="E995" s="1"/>
      <c r="F995" s="1"/>
    </row>
    <row r="996" spans="1:6" x14ac:dyDescent="0.25">
      <c r="A996" s="188"/>
      <c r="B996" s="188"/>
      <c r="C996" s="1"/>
      <c r="D996" s="1"/>
      <c r="E996" s="1"/>
      <c r="F996" s="1"/>
    </row>
    <row r="997" spans="1:6" x14ac:dyDescent="0.25">
      <c r="A997" s="188"/>
      <c r="B997" s="188"/>
      <c r="C997" s="1"/>
      <c r="D997" s="1"/>
      <c r="E997" s="1"/>
      <c r="F997" s="1"/>
    </row>
    <row r="998" spans="1:6" x14ac:dyDescent="0.25">
      <c r="A998" s="188"/>
      <c r="B998" s="188"/>
      <c r="C998" s="1"/>
      <c r="D998" s="1"/>
      <c r="E998" s="1"/>
      <c r="F998" s="1"/>
    </row>
    <row r="999" spans="1:6" x14ac:dyDescent="0.25">
      <c r="A999" s="188"/>
      <c r="B999" s="188"/>
      <c r="C999" s="1"/>
      <c r="D999" s="1"/>
      <c r="E999" s="1"/>
      <c r="F999" s="1"/>
    </row>
    <row r="1000" spans="1:6" x14ac:dyDescent="0.25">
      <c r="A1000" s="188"/>
      <c r="B1000" s="188"/>
      <c r="C1000" s="1"/>
      <c r="D1000" s="1"/>
      <c r="E1000" s="1"/>
      <c r="F1000" s="1"/>
    </row>
    <row r="1001" spans="1:6" x14ac:dyDescent="0.25">
      <c r="A1001" s="188"/>
      <c r="B1001" s="188"/>
      <c r="C1001" s="1"/>
      <c r="D1001" s="1"/>
      <c r="E1001" s="1"/>
      <c r="F1001" s="1"/>
    </row>
    <row r="1002" spans="1:6" x14ac:dyDescent="0.25">
      <c r="A1002" s="188"/>
      <c r="B1002" s="188"/>
      <c r="C1002" s="1"/>
      <c r="D1002" s="1"/>
      <c r="E1002" s="1"/>
      <c r="F1002" s="1"/>
    </row>
    <row r="1003" spans="1:6" x14ac:dyDescent="0.25">
      <c r="A1003" s="188"/>
      <c r="B1003" s="188"/>
      <c r="C1003" s="1"/>
      <c r="D1003" s="1"/>
      <c r="E1003" s="1"/>
      <c r="F1003" s="1"/>
    </row>
    <row r="1004" spans="1:6" x14ac:dyDescent="0.25">
      <c r="A1004" s="188"/>
      <c r="B1004" s="188"/>
      <c r="C1004" s="1"/>
      <c r="D1004" s="1"/>
      <c r="E1004" s="1"/>
      <c r="F1004" s="1"/>
    </row>
    <row r="1005" spans="1:6" x14ac:dyDescent="0.25">
      <c r="A1005" s="188"/>
      <c r="B1005" s="188"/>
      <c r="C1005" s="1"/>
      <c r="D1005" s="1"/>
      <c r="E1005" s="1"/>
      <c r="F1005" s="1"/>
    </row>
    <row r="1006" spans="1:6" x14ac:dyDescent="0.25">
      <c r="A1006" s="188"/>
      <c r="B1006" s="188"/>
      <c r="C1006" s="1"/>
      <c r="D1006" s="1"/>
      <c r="E1006" s="1"/>
      <c r="F1006" s="1"/>
    </row>
    <row r="1007" spans="1:6" x14ac:dyDescent="0.25">
      <c r="A1007" s="188"/>
      <c r="B1007" s="188"/>
      <c r="C1007" s="1"/>
      <c r="D1007" s="1"/>
      <c r="E1007" s="1"/>
      <c r="F1007" s="1"/>
    </row>
    <row r="1008" spans="1:6" x14ac:dyDescent="0.25">
      <c r="A1008" s="188"/>
      <c r="B1008" s="188"/>
      <c r="C1008" s="1"/>
      <c r="D1008" s="1"/>
      <c r="E1008" s="1"/>
      <c r="F1008" s="1"/>
    </row>
    <row r="1009" spans="1:6" x14ac:dyDescent="0.25">
      <c r="A1009" s="188"/>
      <c r="B1009" s="188"/>
      <c r="C1009" s="1"/>
      <c r="D1009" s="1"/>
      <c r="E1009" s="1"/>
      <c r="F1009" s="1"/>
    </row>
    <row r="1010" spans="1:6" x14ac:dyDescent="0.25">
      <c r="A1010" s="188"/>
      <c r="B1010" s="188"/>
      <c r="C1010" s="1"/>
      <c r="D1010" s="1"/>
      <c r="E1010" s="1"/>
      <c r="F1010" s="1"/>
    </row>
    <row r="1011" spans="1:6" x14ac:dyDescent="0.25">
      <c r="A1011" s="188"/>
      <c r="B1011" s="188"/>
      <c r="C1011" s="1"/>
      <c r="D1011" s="1"/>
      <c r="E1011" s="1"/>
      <c r="F1011" s="1"/>
    </row>
    <row r="1012" spans="1:6" x14ac:dyDescent="0.25">
      <c r="A1012" s="188"/>
      <c r="B1012" s="188"/>
      <c r="C1012" s="1"/>
      <c r="D1012" s="1"/>
      <c r="E1012" s="1"/>
      <c r="F1012" s="1"/>
    </row>
    <row r="1013" spans="1:6" x14ac:dyDescent="0.25">
      <c r="A1013" s="188"/>
      <c r="B1013" s="188"/>
      <c r="C1013" s="1"/>
      <c r="D1013" s="1"/>
      <c r="E1013" s="1"/>
      <c r="F1013" s="1"/>
    </row>
    <row r="1014" spans="1:6" x14ac:dyDescent="0.25">
      <c r="A1014" s="188"/>
      <c r="B1014" s="188"/>
      <c r="C1014" s="1"/>
      <c r="D1014" s="1"/>
      <c r="E1014" s="1"/>
      <c r="F1014" s="1"/>
    </row>
    <row r="1015" spans="1:6" x14ac:dyDescent="0.25">
      <c r="A1015" s="188"/>
      <c r="B1015" s="188"/>
      <c r="C1015" s="1"/>
      <c r="D1015" s="1"/>
      <c r="E1015" s="1"/>
      <c r="F1015" s="1"/>
    </row>
    <row r="1016" spans="1:6" x14ac:dyDescent="0.25">
      <c r="A1016" s="188"/>
      <c r="B1016" s="188"/>
      <c r="C1016" s="1"/>
      <c r="D1016" s="1"/>
      <c r="E1016" s="1"/>
      <c r="F1016" s="1"/>
    </row>
    <row r="1017" spans="1:6" x14ac:dyDescent="0.25">
      <c r="A1017" s="188"/>
      <c r="B1017" s="188"/>
      <c r="C1017" s="1"/>
      <c r="D1017" s="1"/>
      <c r="E1017" s="1"/>
      <c r="F1017" s="1"/>
    </row>
    <row r="1018" spans="1:6" x14ac:dyDescent="0.25">
      <c r="A1018" s="188"/>
      <c r="B1018" s="188"/>
      <c r="C1018" s="1"/>
      <c r="D1018" s="1"/>
      <c r="E1018" s="1"/>
      <c r="F1018" s="1"/>
    </row>
    <row r="1019" spans="1:6" x14ac:dyDescent="0.25">
      <c r="A1019" s="188"/>
      <c r="B1019" s="188"/>
      <c r="C1019" s="1"/>
      <c r="D1019" s="1"/>
      <c r="E1019" s="1"/>
      <c r="F1019" s="1"/>
    </row>
    <row r="1020" spans="1:6" x14ac:dyDescent="0.25">
      <c r="A1020" s="188"/>
      <c r="B1020" s="188"/>
      <c r="C1020" s="1"/>
      <c r="D1020" s="1"/>
      <c r="E1020" s="1"/>
      <c r="F1020" s="1"/>
    </row>
    <row r="1021" spans="1:6" x14ac:dyDescent="0.25">
      <c r="A1021" s="188"/>
      <c r="B1021" s="188"/>
      <c r="C1021" s="1"/>
      <c r="D1021" s="1"/>
      <c r="E1021" s="1"/>
      <c r="F1021" s="1"/>
    </row>
    <row r="1022" spans="1:6" x14ac:dyDescent="0.25">
      <c r="A1022" s="188"/>
      <c r="B1022" s="188"/>
      <c r="C1022" s="1"/>
      <c r="D1022" s="1"/>
      <c r="E1022" s="1"/>
      <c r="F1022" s="1"/>
    </row>
    <row r="1023" spans="1:6" x14ac:dyDescent="0.25">
      <c r="A1023" s="188"/>
      <c r="B1023" s="188"/>
      <c r="C1023" s="1"/>
      <c r="D1023" s="1"/>
      <c r="E1023" s="1"/>
      <c r="F1023" s="1"/>
    </row>
    <row r="1024" spans="1:6" x14ac:dyDescent="0.25">
      <c r="A1024" s="188"/>
      <c r="B1024" s="188"/>
      <c r="C1024" s="1"/>
      <c r="D1024" s="1"/>
      <c r="E1024" s="1"/>
      <c r="F1024" s="1"/>
    </row>
    <row r="1025" spans="1:6" x14ac:dyDescent="0.25">
      <c r="A1025" s="188"/>
      <c r="B1025" s="188"/>
      <c r="C1025" s="1"/>
      <c r="D1025" s="1"/>
      <c r="E1025" s="1"/>
      <c r="F1025" s="1"/>
    </row>
    <row r="1026" spans="1:6" x14ac:dyDescent="0.25">
      <c r="A1026" s="188"/>
      <c r="B1026" s="188"/>
      <c r="C1026" s="1"/>
      <c r="D1026" s="1"/>
      <c r="E1026" s="1"/>
      <c r="F1026" s="1"/>
    </row>
    <row r="1027" spans="1:6" x14ac:dyDescent="0.25">
      <c r="A1027" s="188"/>
      <c r="B1027" s="188"/>
      <c r="C1027" s="1"/>
      <c r="D1027" s="1"/>
      <c r="E1027" s="1"/>
      <c r="F1027" s="1"/>
    </row>
    <row r="1028" spans="1:6" x14ac:dyDescent="0.25">
      <c r="A1028" s="188"/>
      <c r="B1028" s="188"/>
      <c r="C1028" s="1"/>
      <c r="D1028" s="1"/>
      <c r="E1028" s="1"/>
      <c r="F1028" s="1"/>
    </row>
    <row r="1029" spans="1:6" x14ac:dyDescent="0.25">
      <c r="A1029" s="188"/>
      <c r="B1029" s="188"/>
      <c r="C1029" s="1"/>
      <c r="D1029" s="1"/>
      <c r="E1029" s="1"/>
      <c r="F1029" s="1"/>
    </row>
    <row r="1030" spans="1:6" x14ac:dyDescent="0.25">
      <c r="A1030" s="188"/>
      <c r="B1030" s="188"/>
      <c r="C1030" s="1"/>
      <c r="D1030" s="1"/>
      <c r="E1030" s="1"/>
      <c r="F1030" s="1"/>
    </row>
    <row r="1031" spans="1:6" x14ac:dyDescent="0.25">
      <c r="A1031" s="188"/>
      <c r="B1031" s="188"/>
      <c r="C1031" s="1"/>
      <c r="D1031" s="1"/>
      <c r="E1031" s="1"/>
      <c r="F1031" s="1"/>
    </row>
    <row r="1032" spans="1:6" x14ac:dyDescent="0.25">
      <c r="A1032" s="188"/>
      <c r="B1032" s="188"/>
      <c r="C1032" s="1"/>
      <c r="D1032" s="1"/>
      <c r="E1032" s="1"/>
      <c r="F1032" s="1"/>
    </row>
    <row r="1033" spans="1:6" x14ac:dyDescent="0.25">
      <c r="A1033" s="188"/>
      <c r="B1033" s="188"/>
      <c r="C1033" s="1"/>
      <c r="D1033" s="1"/>
      <c r="E1033" s="1"/>
      <c r="F1033" s="1"/>
    </row>
    <row r="1034" spans="1:6" x14ac:dyDescent="0.25">
      <c r="A1034" s="188"/>
      <c r="B1034" s="188"/>
      <c r="C1034" s="1"/>
      <c r="D1034" s="1"/>
      <c r="E1034" s="1"/>
      <c r="F1034" s="1"/>
    </row>
    <row r="1035" spans="1:6" x14ac:dyDescent="0.25">
      <c r="A1035" s="188"/>
      <c r="B1035" s="188"/>
      <c r="C1035" s="1"/>
      <c r="D1035" s="1"/>
      <c r="E1035" s="1"/>
      <c r="F1035" s="1"/>
    </row>
    <row r="1036" spans="1:6" x14ac:dyDescent="0.25">
      <c r="A1036" s="188"/>
      <c r="B1036" s="188"/>
      <c r="C1036" s="1"/>
      <c r="D1036" s="1"/>
      <c r="E1036" s="1"/>
      <c r="F1036" s="1"/>
    </row>
    <row r="1037" spans="1:6" x14ac:dyDescent="0.25">
      <c r="A1037" s="188"/>
      <c r="B1037" s="188"/>
      <c r="C1037" s="1"/>
      <c r="D1037" s="1"/>
      <c r="E1037" s="1"/>
      <c r="F1037" s="1"/>
    </row>
    <row r="1038" spans="1:6" x14ac:dyDescent="0.25">
      <c r="A1038" s="188"/>
      <c r="B1038" s="188"/>
      <c r="C1038" s="1"/>
      <c r="D1038" s="1"/>
      <c r="E1038" s="1"/>
      <c r="F1038" s="1"/>
    </row>
    <row r="1039" spans="1:6" x14ac:dyDescent="0.25">
      <c r="A1039" s="188"/>
      <c r="B1039" s="188"/>
      <c r="C1039" s="1"/>
      <c r="D1039" s="1"/>
      <c r="E1039" s="1"/>
      <c r="F1039" s="1"/>
    </row>
    <row r="1040" spans="1:6" x14ac:dyDescent="0.25">
      <c r="A1040" s="188"/>
      <c r="B1040" s="188"/>
      <c r="C1040" s="1"/>
      <c r="D1040" s="1"/>
      <c r="E1040" s="1"/>
      <c r="F1040" s="1"/>
    </row>
    <row r="1041" spans="1:6" x14ac:dyDescent="0.25">
      <c r="A1041" s="188"/>
      <c r="B1041" s="188"/>
      <c r="C1041" s="1"/>
      <c r="D1041" s="1"/>
      <c r="E1041" s="1"/>
      <c r="F1041" s="1"/>
    </row>
    <row r="1042" spans="1:6" x14ac:dyDescent="0.25">
      <c r="A1042" s="188"/>
      <c r="B1042" s="188"/>
      <c r="C1042" s="1"/>
      <c r="D1042" s="1"/>
      <c r="E1042" s="1"/>
      <c r="F1042" s="1"/>
    </row>
    <row r="1043" spans="1:6" x14ac:dyDescent="0.25">
      <c r="A1043" s="188"/>
      <c r="B1043" s="188"/>
      <c r="C1043" s="1"/>
      <c r="D1043" s="1"/>
      <c r="E1043" s="1"/>
      <c r="F1043" s="1"/>
    </row>
    <row r="1044" spans="1:6" x14ac:dyDescent="0.25">
      <c r="A1044" s="188"/>
      <c r="B1044" s="188"/>
      <c r="C1044" s="1"/>
      <c r="D1044" s="1"/>
      <c r="E1044" s="1"/>
      <c r="F1044" s="1"/>
    </row>
    <row r="1045" spans="1:6" x14ac:dyDescent="0.25">
      <c r="A1045" s="188"/>
      <c r="B1045" s="188"/>
      <c r="C1045" s="1"/>
      <c r="D1045" s="1"/>
      <c r="E1045" s="1"/>
      <c r="F1045" s="1"/>
    </row>
    <row r="1046" spans="1:6" x14ac:dyDescent="0.25">
      <c r="A1046" s="188"/>
      <c r="B1046" s="188"/>
      <c r="C1046" s="1"/>
      <c r="D1046" s="1"/>
      <c r="E1046" s="1"/>
      <c r="F1046" s="1"/>
    </row>
    <row r="1047" spans="1:6" x14ac:dyDescent="0.25">
      <c r="A1047" s="188"/>
      <c r="B1047" s="188"/>
      <c r="C1047" s="1"/>
      <c r="D1047" s="1"/>
      <c r="E1047" s="1"/>
      <c r="F1047" s="1"/>
    </row>
    <row r="1048" spans="1:6" x14ac:dyDescent="0.25">
      <c r="A1048" s="188"/>
      <c r="B1048" s="188"/>
      <c r="C1048" s="1"/>
      <c r="D1048" s="1"/>
      <c r="E1048" s="1"/>
      <c r="F1048" s="1"/>
    </row>
    <row r="1049" spans="1:6" x14ac:dyDescent="0.25">
      <c r="A1049" s="188"/>
      <c r="B1049" s="188"/>
      <c r="C1049" s="1"/>
      <c r="D1049" s="1"/>
      <c r="E1049" s="1"/>
      <c r="F1049" s="1"/>
    </row>
    <row r="1050" spans="1:6" x14ac:dyDescent="0.25">
      <c r="A1050" s="188"/>
      <c r="B1050" s="188"/>
      <c r="C1050" s="1"/>
      <c r="D1050" s="1"/>
      <c r="E1050" s="1"/>
      <c r="F1050" s="1"/>
    </row>
    <row r="1051" spans="1:6" x14ac:dyDescent="0.25">
      <c r="A1051" s="188"/>
      <c r="B1051" s="188"/>
      <c r="C1051" s="1"/>
      <c r="D1051" s="1"/>
      <c r="E1051" s="1"/>
      <c r="F1051" s="1"/>
    </row>
    <row r="1052" spans="1:6" x14ac:dyDescent="0.25">
      <c r="A1052" s="188"/>
      <c r="B1052" s="188"/>
      <c r="C1052" s="1"/>
      <c r="D1052" s="1"/>
      <c r="E1052" s="1"/>
      <c r="F1052" s="1"/>
    </row>
    <row r="1053" spans="1:6" x14ac:dyDescent="0.25">
      <c r="A1053" s="188"/>
      <c r="B1053" s="188"/>
      <c r="C1053" s="1"/>
      <c r="D1053" s="1"/>
      <c r="E1053" s="1"/>
      <c r="F1053" s="1"/>
    </row>
    <row r="1054" spans="1:6" x14ac:dyDescent="0.25">
      <c r="A1054" s="188"/>
      <c r="B1054" s="188"/>
      <c r="C1054" s="1"/>
      <c r="D1054" s="1"/>
      <c r="E1054" s="1"/>
      <c r="F1054" s="1"/>
    </row>
    <row r="1055" spans="1:6" x14ac:dyDescent="0.25">
      <c r="A1055" s="188"/>
      <c r="B1055" s="188"/>
      <c r="C1055" s="1"/>
      <c r="D1055" s="1"/>
      <c r="E1055" s="1"/>
      <c r="F1055" s="1"/>
    </row>
    <row r="1056" spans="1:6" x14ac:dyDescent="0.25">
      <c r="A1056" s="188"/>
      <c r="B1056" s="188"/>
      <c r="C1056" s="1"/>
      <c r="D1056" s="1"/>
      <c r="E1056" s="1"/>
      <c r="F1056" s="1"/>
    </row>
    <row r="1057" spans="1:6" x14ac:dyDescent="0.25">
      <c r="A1057" s="188"/>
      <c r="B1057" s="188"/>
      <c r="C1057" s="1"/>
      <c r="D1057" s="1"/>
      <c r="E1057" s="1"/>
      <c r="F1057" s="1"/>
    </row>
    <row r="1058" spans="1:6" x14ac:dyDescent="0.25">
      <c r="A1058" s="188"/>
      <c r="B1058" s="188"/>
      <c r="C1058" s="1"/>
      <c r="D1058" s="1"/>
      <c r="E1058" s="1"/>
      <c r="F1058" s="1"/>
    </row>
    <row r="1059" spans="1:6" x14ac:dyDescent="0.25">
      <c r="A1059" s="188"/>
      <c r="B1059" s="188"/>
      <c r="C1059" s="1"/>
      <c r="D1059" s="1"/>
      <c r="E1059" s="1"/>
      <c r="F1059" s="1"/>
    </row>
    <row r="1060" spans="1:6" x14ac:dyDescent="0.25">
      <c r="A1060" s="188"/>
      <c r="B1060" s="188"/>
      <c r="C1060" s="1"/>
      <c r="D1060" s="1"/>
      <c r="E1060" s="1"/>
      <c r="F1060" s="1"/>
    </row>
    <row r="1061" spans="1:6" x14ac:dyDescent="0.25">
      <c r="A1061" s="188"/>
      <c r="B1061" s="188"/>
      <c r="C1061" s="1"/>
      <c r="D1061" s="1"/>
      <c r="E1061" s="1"/>
      <c r="F1061" s="1"/>
    </row>
    <row r="1062" spans="1:6" x14ac:dyDescent="0.25">
      <c r="A1062" s="188"/>
      <c r="B1062" s="188"/>
      <c r="C1062" s="1"/>
      <c r="D1062" s="1"/>
      <c r="E1062" s="1"/>
      <c r="F1062" s="1"/>
    </row>
    <row r="1063" spans="1:6" x14ac:dyDescent="0.25">
      <c r="A1063" s="188"/>
      <c r="B1063" s="188"/>
      <c r="C1063" s="1"/>
      <c r="D1063" s="1"/>
      <c r="E1063" s="1"/>
      <c r="F1063" s="1"/>
    </row>
    <row r="1064" spans="1:6" x14ac:dyDescent="0.25">
      <c r="A1064" s="188"/>
      <c r="B1064" s="188"/>
      <c r="C1064" s="1"/>
      <c r="D1064" s="1"/>
      <c r="E1064" s="1"/>
      <c r="F1064" s="1"/>
    </row>
    <row r="1065" spans="1:6" x14ac:dyDescent="0.25">
      <c r="A1065" s="188"/>
      <c r="B1065" s="188"/>
      <c r="C1065" s="1"/>
      <c r="D1065" s="1"/>
      <c r="E1065" s="1"/>
      <c r="F1065" s="1"/>
    </row>
    <row r="1066" spans="1:6" x14ac:dyDescent="0.25">
      <c r="A1066" s="188"/>
      <c r="B1066" s="188"/>
      <c r="C1066" s="1"/>
      <c r="D1066" s="1"/>
      <c r="E1066" s="1"/>
      <c r="F1066" s="1"/>
    </row>
    <row r="1067" spans="1:6" x14ac:dyDescent="0.25">
      <c r="A1067" s="188"/>
      <c r="B1067" s="188"/>
      <c r="C1067" s="1"/>
      <c r="D1067" s="1"/>
      <c r="E1067" s="1"/>
      <c r="F1067" s="1"/>
    </row>
    <row r="1068" spans="1:6" x14ac:dyDescent="0.25">
      <c r="A1068" s="188"/>
      <c r="B1068" s="188"/>
      <c r="C1068" s="1"/>
      <c r="D1068" s="1"/>
      <c r="E1068" s="1"/>
      <c r="F1068" s="1"/>
    </row>
    <row r="1069" spans="1:6" x14ac:dyDescent="0.25">
      <c r="A1069" s="188"/>
      <c r="B1069" s="188"/>
      <c r="C1069" s="1"/>
      <c r="D1069" s="1"/>
      <c r="E1069" s="1"/>
      <c r="F1069" s="1"/>
    </row>
    <row r="1070" spans="1:6" x14ac:dyDescent="0.25">
      <c r="A1070" s="188"/>
      <c r="B1070" s="188"/>
      <c r="C1070" s="1"/>
      <c r="D1070" s="1"/>
      <c r="E1070" s="1"/>
      <c r="F1070" s="1"/>
    </row>
    <row r="1071" spans="1:6" x14ac:dyDescent="0.25">
      <c r="A1071" s="188"/>
      <c r="B1071" s="188"/>
      <c r="C1071" s="1"/>
      <c r="D1071" s="1"/>
      <c r="E1071" s="1"/>
      <c r="F1071" s="1"/>
    </row>
    <row r="1072" spans="1:6" x14ac:dyDescent="0.25">
      <c r="A1072" s="188"/>
      <c r="B1072" s="188"/>
      <c r="C1072" s="1"/>
      <c r="D1072" s="1"/>
      <c r="E1072" s="1"/>
      <c r="F1072" s="1"/>
    </row>
    <row r="1073" spans="1:6" x14ac:dyDescent="0.25">
      <c r="A1073" s="188"/>
      <c r="B1073" s="188"/>
      <c r="C1073" s="1"/>
      <c r="D1073" s="1"/>
      <c r="E1073" s="1"/>
      <c r="F1073" s="1"/>
    </row>
    <row r="1074" spans="1:6" x14ac:dyDescent="0.25">
      <c r="A1074" s="188"/>
      <c r="B1074" s="188"/>
      <c r="C1074" s="1"/>
      <c r="D1074" s="1"/>
      <c r="E1074" s="1"/>
      <c r="F1074" s="1"/>
    </row>
    <row r="1075" spans="1:6" x14ac:dyDescent="0.25">
      <c r="A1075" s="188"/>
      <c r="B1075" s="188"/>
      <c r="C1075" s="1"/>
      <c r="D1075" s="1"/>
      <c r="E1075" s="1"/>
      <c r="F1075" s="1"/>
    </row>
    <row r="1076" spans="1:6" x14ac:dyDescent="0.25">
      <c r="A1076" s="188"/>
      <c r="B1076" s="188"/>
      <c r="C1076" s="1"/>
      <c r="D1076" s="1"/>
      <c r="E1076" s="1"/>
      <c r="F1076" s="1"/>
    </row>
    <row r="1077" spans="1:6" x14ac:dyDescent="0.25">
      <c r="A1077" s="188"/>
      <c r="B1077" s="188"/>
      <c r="C1077" s="1"/>
      <c r="D1077" s="1"/>
      <c r="E1077" s="1"/>
      <c r="F1077" s="1"/>
    </row>
    <row r="1078" spans="1:6" x14ac:dyDescent="0.25">
      <c r="A1078" s="188"/>
      <c r="B1078" s="188"/>
      <c r="C1078" s="1"/>
      <c r="D1078" s="1"/>
      <c r="E1078" s="1"/>
      <c r="F1078" s="1"/>
    </row>
    <row r="1079" spans="1:6" x14ac:dyDescent="0.25">
      <c r="A1079" s="188"/>
      <c r="B1079" s="188"/>
      <c r="C1079" s="1"/>
      <c r="D1079" s="1"/>
      <c r="E1079" s="1"/>
      <c r="F1079" s="1"/>
    </row>
    <row r="1080" spans="1:6" x14ac:dyDescent="0.25">
      <c r="A1080" s="188"/>
      <c r="B1080" s="188"/>
      <c r="C1080" s="1"/>
      <c r="D1080" s="1"/>
      <c r="E1080" s="1"/>
      <c r="F1080" s="1"/>
    </row>
    <row r="1081" spans="1:6" x14ac:dyDescent="0.25">
      <c r="A1081" s="188"/>
      <c r="B1081" s="188"/>
      <c r="C1081" s="1"/>
      <c r="D1081" s="1"/>
      <c r="E1081" s="1"/>
      <c r="F1081" s="1"/>
    </row>
    <row r="1082" spans="1:6" x14ac:dyDescent="0.25">
      <c r="A1082" s="188"/>
      <c r="B1082" s="188"/>
      <c r="C1082" s="1"/>
      <c r="D1082" s="1"/>
      <c r="E1082" s="1"/>
      <c r="F1082" s="1"/>
    </row>
    <row r="1083" spans="1:6" x14ac:dyDescent="0.25">
      <c r="A1083" s="188"/>
      <c r="B1083" s="188"/>
      <c r="C1083" s="1"/>
      <c r="D1083" s="1"/>
      <c r="E1083" s="1"/>
      <c r="F1083" s="1"/>
    </row>
    <row r="1084" spans="1:6" x14ac:dyDescent="0.25">
      <c r="A1084" s="188"/>
      <c r="B1084" s="188"/>
      <c r="C1084" s="1"/>
      <c r="D1084" s="1"/>
      <c r="E1084" s="1"/>
      <c r="F1084" s="1"/>
    </row>
    <row r="1085" spans="1:6" x14ac:dyDescent="0.25">
      <c r="A1085" s="188"/>
      <c r="B1085" s="188"/>
      <c r="C1085" s="1"/>
      <c r="D1085" s="1"/>
      <c r="E1085" s="1"/>
      <c r="F1085" s="1"/>
    </row>
    <row r="1086" spans="1:6" x14ac:dyDescent="0.25">
      <c r="A1086" s="188"/>
      <c r="B1086" s="188"/>
      <c r="C1086" s="1"/>
      <c r="D1086" s="1"/>
      <c r="E1086" s="1"/>
      <c r="F1086" s="1"/>
    </row>
    <row r="1087" spans="1:6" x14ac:dyDescent="0.25">
      <c r="A1087" s="188"/>
      <c r="B1087" s="188"/>
      <c r="C1087" s="1"/>
      <c r="D1087" s="1"/>
      <c r="E1087" s="1"/>
      <c r="F1087" s="1"/>
    </row>
    <row r="1088" spans="1:6" x14ac:dyDescent="0.25">
      <c r="A1088" s="188"/>
      <c r="B1088" s="188"/>
      <c r="C1088" s="1"/>
      <c r="D1088" s="1"/>
      <c r="E1088" s="1"/>
      <c r="F1088" s="1"/>
    </row>
    <row r="1089" spans="1:6" x14ac:dyDescent="0.25">
      <c r="A1089" s="188"/>
      <c r="B1089" s="188"/>
      <c r="C1089" s="1"/>
      <c r="D1089" s="1"/>
      <c r="E1089" s="1"/>
      <c r="F1089" s="1"/>
    </row>
    <row r="1090" spans="1:6" x14ac:dyDescent="0.25">
      <c r="A1090" s="188"/>
      <c r="B1090" s="188"/>
      <c r="C1090" s="1"/>
      <c r="D1090" s="1"/>
      <c r="E1090" s="1"/>
      <c r="F1090" s="1"/>
    </row>
    <row r="1091" spans="1:6" x14ac:dyDescent="0.25">
      <c r="A1091" s="188"/>
      <c r="B1091" s="188"/>
      <c r="C1091" s="1"/>
      <c r="D1091" s="1"/>
      <c r="E1091" s="1"/>
      <c r="F1091" s="1"/>
    </row>
    <row r="1092" spans="1:6" x14ac:dyDescent="0.25">
      <c r="A1092" s="188"/>
      <c r="B1092" s="188"/>
      <c r="C1092" s="1"/>
      <c r="D1092" s="1"/>
      <c r="E1092" s="1"/>
      <c r="F1092" s="1"/>
    </row>
    <row r="1093" spans="1:6" x14ac:dyDescent="0.25">
      <c r="A1093" s="188"/>
      <c r="B1093" s="188"/>
      <c r="C1093" s="1"/>
      <c r="D1093" s="1"/>
      <c r="E1093" s="1"/>
      <c r="F1093" s="1"/>
    </row>
    <row r="1094" spans="1:6" x14ac:dyDescent="0.25">
      <c r="A1094" s="188"/>
      <c r="B1094" s="188"/>
      <c r="C1094" s="1"/>
      <c r="D1094" s="1"/>
      <c r="E1094" s="1"/>
      <c r="F1094" s="1"/>
    </row>
    <row r="1095" spans="1:6" x14ac:dyDescent="0.25">
      <c r="A1095" s="188"/>
      <c r="B1095" s="188"/>
      <c r="C1095" s="1"/>
      <c r="D1095" s="1"/>
      <c r="E1095" s="1"/>
      <c r="F1095" s="1"/>
    </row>
    <row r="1096" spans="1:6" x14ac:dyDescent="0.25">
      <c r="A1096" s="188"/>
      <c r="B1096" s="188"/>
      <c r="C1096" s="1"/>
      <c r="D1096" s="1"/>
      <c r="E1096" s="1"/>
      <c r="F1096" s="1"/>
    </row>
    <row r="1097" spans="1:6" x14ac:dyDescent="0.25">
      <c r="A1097" s="188"/>
      <c r="B1097" s="188"/>
      <c r="C1097" s="1"/>
      <c r="D1097" s="1"/>
      <c r="E1097" s="1"/>
      <c r="F1097" s="1"/>
    </row>
    <row r="1098" spans="1:6" x14ac:dyDescent="0.25">
      <c r="A1098" s="188"/>
      <c r="B1098" s="188"/>
      <c r="C1098" s="1"/>
      <c r="D1098" s="1"/>
      <c r="E1098" s="1"/>
      <c r="F1098" s="1"/>
    </row>
    <row r="1099" spans="1:6" x14ac:dyDescent="0.25">
      <c r="A1099" s="188"/>
      <c r="B1099" s="188"/>
      <c r="C1099" s="1"/>
      <c r="D1099" s="1"/>
      <c r="E1099" s="1"/>
      <c r="F1099" s="1"/>
    </row>
    <row r="1100" spans="1:6" x14ac:dyDescent="0.25">
      <c r="A1100" s="188"/>
      <c r="B1100" s="188"/>
      <c r="C1100" s="1"/>
      <c r="D1100" s="1"/>
      <c r="E1100" s="1"/>
      <c r="F1100" s="1"/>
    </row>
    <row r="1101" spans="1:6" x14ac:dyDescent="0.25">
      <c r="A1101" s="188"/>
      <c r="B1101" s="188"/>
      <c r="C1101" s="1"/>
      <c r="D1101" s="1"/>
      <c r="E1101" s="1"/>
      <c r="F1101" s="1"/>
    </row>
    <row r="1102" spans="1:6" x14ac:dyDescent="0.25">
      <c r="A1102" s="188"/>
      <c r="B1102" s="188"/>
      <c r="C1102" s="1"/>
      <c r="D1102" s="1"/>
      <c r="E1102" s="1"/>
      <c r="F1102" s="1"/>
    </row>
    <row r="1103" spans="1:6" x14ac:dyDescent="0.25">
      <c r="A1103" s="188"/>
      <c r="B1103" s="188"/>
      <c r="C1103" s="1"/>
      <c r="D1103" s="1"/>
      <c r="E1103" s="1"/>
      <c r="F1103" s="1"/>
    </row>
    <row r="1104" spans="1:6" x14ac:dyDescent="0.25">
      <c r="A1104" s="188"/>
      <c r="B1104" s="188"/>
      <c r="C1104" s="1"/>
      <c r="D1104" s="1"/>
      <c r="E1104" s="1"/>
      <c r="F1104" s="1"/>
    </row>
    <row r="1105" spans="1:6" x14ac:dyDescent="0.25">
      <c r="A1105" s="188"/>
      <c r="B1105" s="188"/>
      <c r="C1105" s="1"/>
      <c r="D1105" s="1"/>
      <c r="E1105" s="1"/>
      <c r="F1105" s="1"/>
    </row>
    <row r="1106" spans="1:6" x14ac:dyDescent="0.25">
      <c r="A1106" s="188"/>
      <c r="B1106" s="188"/>
      <c r="C1106" s="1"/>
      <c r="D1106" s="1"/>
      <c r="E1106" s="1"/>
      <c r="F1106" s="1"/>
    </row>
    <row r="1107" spans="1:6" x14ac:dyDescent="0.25">
      <c r="A1107" s="188"/>
      <c r="B1107" s="188"/>
      <c r="C1107" s="1"/>
      <c r="D1107" s="1"/>
      <c r="E1107" s="1"/>
      <c r="F1107" s="1"/>
    </row>
    <row r="1108" spans="1:6" x14ac:dyDescent="0.25">
      <c r="A1108" s="188"/>
      <c r="B1108" s="188"/>
      <c r="C1108" s="1"/>
      <c r="D1108" s="1"/>
      <c r="E1108" s="1"/>
      <c r="F1108" s="1"/>
    </row>
    <row r="1109" spans="1:6" x14ac:dyDescent="0.25">
      <c r="A1109" s="188"/>
      <c r="B1109" s="188"/>
      <c r="C1109" s="1"/>
      <c r="D1109" s="1"/>
      <c r="E1109" s="1"/>
      <c r="F1109" s="1"/>
    </row>
    <row r="1110" spans="1:6" x14ac:dyDescent="0.25">
      <c r="A1110" s="188"/>
      <c r="B1110" s="188"/>
      <c r="C1110" s="1"/>
      <c r="D1110" s="1"/>
      <c r="E1110" s="1"/>
      <c r="F1110" s="1"/>
    </row>
    <row r="1111" spans="1:6" x14ac:dyDescent="0.25">
      <c r="A1111" s="188"/>
      <c r="B1111" s="188"/>
      <c r="C1111" s="1"/>
      <c r="D1111" s="1"/>
      <c r="E1111" s="1"/>
      <c r="F1111" s="1"/>
    </row>
    <row r="1112" spans="1:6" x14ac:dyDescent="0.25">
      <c r="A1112" s="188"/>
      <c r="B1112" s="188"/>
      <c r="C1112" s="1"/>
      <c r="D1112" s="1"/>
      <c r="E1112" s="1"/>
      <c r="F1112" s="1"/>
    </row>
    <row r="1113" spans="1:6" x14ac:dyDescent="0.25">
      <c r="A1113" s="188"/>
      <c r="B1113" s="188"/>
      <c r="C1113" s="1"/>
      <c r="D1113" s="1"/>
      <c r="E1113" s="1"/>
      <c r="F1113" s="1"/>
    </row>
    <row r="1114" spans="1:6" x14ac:dyDescent="0.25">
      <c r="A1114" s="188"/>
      <c r="B1114" s="188"/>
      <c r="C1114" s="1"/>
      <c r="D1114" s="1"/>
      <c r="E1114" s="1"/>
      <c r="F1114" s="1"/>
    </row>
    <row r="1115" spans="1:6" x14ac:dyDescent="0.25">
      <c r="A1115" s="188"/>
      <c r="B1115" s="188"/>
      <c r="C1115" s="1"/>
      <c r="D1115" s="1"/>
      <c r="E1115" s="1"/>
      <c r="F1115" s="1"/>
    </row>
    <row r="1116" spans="1:6" x14ac:dyDescent="0.25">
      <c r="A1116" s="188"/>
      <c r="B1116" s="188"/>
      <c r="C1116" s="1"/>
      <c r="D1116" s="1"/>
      <c r="E1116" s="1"/>
      <c r="F1116" s="1"/>
    </row>
    <row r="1117" spans="1:6" x14ac:dyDescent="0.25">
      <c r="A1117" s="188"/>
      <c r="B1117" s="188"/>
      <c r="C1117" s="1"/>
      <c r="D1117" s="1"/>
      <c r="E1117" s="1"/>
      <c r="F1117" s="1"/>
    </row>
    <row r="1118" spans="1:6" x14ac:dyDescent="0.25">
      <c r="A1118" s="188"/>
      <c r="B1118" s="188"/>
      <c r="C1118" s="1"/>
      <c r="D1118" s="1"/>
      <c r="E1118" s="1"/>
      <c r="F1118" s="1"/>
    </row>
    <row r="1119" spans="1:6" x14ac:dyDescent="0.25">
      <c r="A1119" s="188"/>
      <c r="B1119" s="188"/>
      <c r="C1119" s="1"/>
      <c r="D1119" s="1"/>
      <c r="E1119" s="1"/>
      <c r="F1119" s="1"/>
    </row>
    <row r="1120" spans="1:6" x14ac:dyDescent="0.25">
      <c r="A1120" s="188"/>
      <c r="B1120" s="188"/>
      <c r="C1120" s="1"/>
      <c r="D1120" s="1"/>
      <c r="E1120" s="1"/>
      <c r="F1120" s="1"/>
    </row>
    <row r="1121" spans="1:6" x14ac:dyDescent="0.25">
      <c r="A1121" s="188"/>
      <c r="B1121" s="188"/>
      <c r="C1121" s="1"/>
      <c r="D1121" s="1"/>
      <c r="E1121" s="1"/>
      <c r="F1121" s="1"/>
    </row>
    <row r="1122" spans="1:6" x14ac:dyDescent="0.25">
      <c r="A1122" s="188"/>
      <c r="B1122" s="188"/>
      <c r="C1122" s="1"/>
      <c r="D1122" s="1"/>
      <c r="E1122" s="1"/>
      <c r="F1122" s="1"/>
    </row>
    <row r="1123" spans="1:6" x14ac:dyDescent="0.25">
      <c r="A1123" s="188"/>
      <c r="B1123" s="188"/>
      <c r="C1123" s="1"/>
      <c r="D1123" s="1"/>
      <c r="E1123" s="1"/>
      <c r="F1123" s="1"/>
    </row>
    <row r="1124" spans="1:6" x14ac:dyDescent="0.25">
      <c r="A1124" s="188"/>
      <c r="B1124" s="188"/>
      <c r="C1124" s="1"/>
      <c r="D1124" s="1"/>
      <c r="E1124" s="1"/>
      <c r="F1124" s="1"/>
    </row>
    <row r="1125" spans="1:6" x14ac:dyDescent="0.25">
      <c r="A1125" s="188"/>
      <c r="B1125" s="188"/>
      <c r="C1125" s="1"/>
      <c r="D1125" s="1"/>
      <c r="E1125" s="1"/>
      <c r="F1125" s="1"/>
    </row>
    <row r="1126" spans="1:6" x14ac:dyDescent="0.25">
      <c r="A1126" s="188"/>
      <c r="B1126" s="188"/>
      <c r="C1126" s="1"/>
      <c r="D1126" s="1"/>
      <c r="E1126" s="1"/>
      <c r="F1126" s="1"/>
    </row>
    <row r="1127" spans="1:6" x14ac:dyDescent="0.25">
      <c r="A1127" s="188"/>
      <c r="B1127" s="188"/>
      <c r="C1127" s="1"/>
      <c r="D1127" s="1"/>
      <c r="E1127" s="1"/>
      <c r="F1127" s="1"/>
    </row>
    <row r="1128" spans="1:6" x14ac:dyDescent="0.25">
      <c r="A1128" s="188"/>
      <c r="B1128" s="188"/>
      <c r="C1128" s="1"/>
      <c r="D1128" s="1"/>
      <c r="E1128" s="1"/>
      <c r="F1128" s="1"/>
    </row>
    <row r="1129" spans="1:6" x14ac:dyDescent="0.25">
      <c r="A1129" s="188"/>
      <c r="B1129" s="188"/>
      <c r="C1129" s="1"/>
      <c r="D1129" s="1"/>
      <c r="E1129" s="1"/>
      <c r="F1129" s="1"/>
    </row>
    <row r="1130" spans="1:6" x14ac:dyDescent="0.25">
      <c r="A1130" s="188"/>
      <c r="B1130" s="188"/>
      <c r="C1130" s="1"/>
      <c r="D1130" s="1"/>
      <c r="E1130" s="1"/>
      <c r="F1130" s="1"/>
    </row>
    <row r="1131" spans="1:6" x14ac:dyDescent="0.25">
      <c r="A1131" s="188"/>
      <c r="B1131" s="188"/>
      <c r="C1131" s="1"/>
      <c r="D1131" s="1"/>
      <c r="E1131" s="1"/>
      <c r="F1131" s="1"/>
    </row>
    <row r="1132" spans="1:6" x14ac:dyDescent="0.25">
      <c r="A1132" s="188"/>
      <c r="B1132" s="188"/>
      <c r="C1132" s="1"/>
      <c r="D1132" s="1"/>
      <c r="E1132" s="1"/>
      <c r="F1132" s="1"/>
    </row>
    <row r="1133" spans="1:6" x14ac:dyDescent="0.25">
      <c r="A1133" s="188"/>
      <c r="B1133" s="188"/>
      <c r="C1133" s="1"/>
      <c r="D1133" s="1"/>
      <c r="E1133" s="1"/>
      <c r="F1133" s="1"/>
    </row>
    <row r="1134" spans="1:6" x14ac:dyDescent="0.25">
      <c r="A1134" s="188"/>
      <c r="B1134" s="188"/>
      <c r="C1134" s="1"/>
      <c r="D1134" s="1"/>
      <c r="E1134" s="1"/>
      <c r="F1134" s="1"/>
    </row>
    <row r="1135" spans="1:6" x14ac:dyDescent="0.25">
      <c r="A1135" s="188"/>
      <c r="B1135" s="188"/>
      <c r="C1135" s="1"/>
      <c r="D1135" s="1"/>
      <c r="E1135" s="1"/>
      <c r="F1135" s="1"/>
    </row>
    <row r="1136" spans="1:6" x14ac:dyDescent="0.25">
      <c r="A1136" s="188"/>
      <c r="B1136" s="188"/>
      <c r="C1136" s="1"/>
      <c r="D1136" s="1"/>
      <c r="E1136" s="1"/>
      <c r="F1136" s="1"/>
    </row>
    <row r="1137" spans="1:6" x14ac:dyDescent="0.25">
      <c r="A1137" s="188"/>
      <c r="B1137" s="188"/>
      <c r="C1137" s="1"/>
      <c r="D1137" s="1"/>
      <c r="E1137" s="1"/>
      <c r="F1137" s="1"/>
    </row>
    <row r="1138" spans="1:6" x14ac:dyDescent="0.25">
      <c r="A1138" s="188"/>
      <c r="B1138" s="188"/>
      <c r="C1138" s="1"/>
      <c r="D1138" s="1"/>
      <c r="E1138" s="1"/>
      <c r="F1138" s="1"/>
    </row>
    <row r="1139" spans="1:6" x14ac:dyDescent="0.25">
      <c r="A1139" s="188"/>
      <c r="B1139" s="188"/>
      <c r="C1139" s="1"/>
      <c r="D1139" s="1"/>
      <c r="E1139" s="1"/>
      <c r="F1139" s="1"/>
    </row>
    <row r="1140" spans="1:6" x14ac:dyDescent="0.25">
      <c r="A1140" s="188"/>
      <c r="B1140" s="188"/>
      <c r="C1140" s="1"/>
      <c r="D1140" s="1"/>
      <c r="E1140" s="1"/>
      <c r="F1140" s="1"/>
    </row>
    <row r="1141" spans="1:6" x14ac:dyDescent="0.25">
      <c r="A1141" s="188"/>
      <c r="B1141" s="188"/>
      <c r="C1141" s="1"/>
      <c r="D1141" s="1"/>
      <c r="E1141" s="1"/>
      <c r="F1141" s="1"/>
    </row>
    <row r="1142" spans="1:6" x14ac:dyDescent="0.25">
      <c r="A1142" s="188"/>
      <c r="B1142" s="188"/>
      <c r="C1142" s="1"/>
      <c r="D1142" s="1"/>
      <c r="E1142" s="1"/>
      <c r="F1142" s="1"/>
    </row>
    <row r="1143" spans="1:6" x14ac:dyDescent="0.25">
      <c r="A1143" s="188"/>
      <c r="B1143" s="188"/>
      <c r="C1143" s="1"/>
      <c r="D1143" s="1"/>
      <c r="E1143" s="1"/>
      <c r="F1143" s="1"/>
    </row>
    <row r="1144" spans="1:6" x14ac:dyDescent="0.25">
      <c r="A1144" s="188"/>
      <c r="B1144" s="188"/>
      <c r="C1144" s="1"/>
      <c r="D1144" s="1"/>
      <c r="E1144" s="1"/>
      <c r="F1144" s="1"/>
    </row>
    <row r="1145" spans="1:6" x14ac:dyDescent="0.25">
      <c r="A1145" s="188"/>
      <c r="B1145" s="188"/>
      <c r="C1145" s="1"/>
      <c r="D1145" s="1"/>
      <c r="E1145" s="1"/>
      <c r="F1145" s="1"/>
    </row>
    <row r="1146" spans="1:6" x14ac:dyDescent="0.25">
      <c r="A1146" s="188"/>
      <c r="B1146" s="188"/>
      <c r="C1146" s="1"/>
      <c r="D1146" s="1"/>
      <c r="E1146" s="1"/>
      <c r="F1146" s="1"/>
    </row>
    <row r="1147" spans="1:6" x14ac:dyDescent="0.25">
      <c r="A1147" s="188"/>
      <c r="B1147" s="188"/>
      <c r="C1147" s="1"/>
      <c r="D1147" s="1"/>
      <c r="E1147" s="1"/>
      <c r="F1147" s="1"/>
    </row>
    <row r="1148" spans="1:6" x14ac:dyDescent="0.25">
      <c r="A1148" s="188"/>
      <c r="B1148" s="188"/>
      <c r="C1148" s="1"/>
      <c r="D1148" s="1"/>
      <c r="E1148" s="1"/>
      <c r="F1148" s="1"/>
    </row>
    <row r="1149" spans="1:6" x14ac:dyDescent="0.25">
      <c r="A1149" s="188"/>
      <c r="B1149" s="188"/>
      <c r="C1149" s="1"/>
      <c r="D1149" s="1"/>
      <c r="E1149" s="1"/>
      <c r="F1149" s="1"/>
    </row>
    <row r="1150" spans="1:6" x14ac:dyDescent="0.25">
      <c r="A1150" s="188"/>
      <c r="B1150" s="188"/>
      <c r="C1150" s="1"/>
      <c r="D1150" s="1"/>
      <c r="E1150" s="1"/>
      <c r="F1150" s="1"/>
    </row>
    <row r="1151" spans="1:6" x14ac:dyDescent="0.25">
      <c r="A1151" s="188"/>
      <c r="B1151" s="188"/>
      <c r="C1151" s="1"/>
      <c r="D1151" s="1"/>
      <c r="E1151" s="1"/>
      <c r="F1151" s="1"/>
    </row>
    <row r="1152" spans="1:6" x14ac:dyDescent="0.25">
      <c r="A1152" s="188"/>
      <c r="B1152" s="188"/>
      <c r="C1152" s="1"/>
      <c r="D1152" s="1"/>
      <c r="E1152" s="1"/>
      <c r="F1152" s="1"/>
    </row>
    <row r="1153" spans="1:6" x14ac:dyDescent="0.25">
      <c r="A1153" s="188"/>
      <c r="B1153" s="188"/>
      <c r="C1153" s="1"/>
      <c r="D1153" s="1"/>
      <c r="E1153" s="1"/>
      <c r="F1153" s="1"/>
    </row>
    <row r="1154" spans="1:6" x14ac:dyDescent="0.25">
      <c r="A1154" s="188"/>
      <c r="B1154" s="188"/>
      <c r="C1154" s="1"/>
      <c r="D1154" s="1"/>
      <c r="E1154" s="1"/>
      <c r="F1154" s="1"/>
    </row>
    <row r="1155" spans="1:6" x14ac:dyDescent="0.25">
      <c r="A1155" s="188"/>
      <c r="B1155" s="188"/>
      <c r="C1155" s="1"/>
      <c r="D1155" s="1"/>
      <c r="E1155" s="1"/>
      <c r="F1155" s="1"/>
    </row>
    <row r="1156" spans="1:6" x14ac:dyDescent="0.25">
      <c r="A1156" s="188"/>
      <c r="B1156" s="188"/>
      <c r="C1156" s="1"/>
      <c r="D1156" s="1"/>
      <c r="E1156" s="1"/>
      <c r="F1156" s="1"/>
    </row>
    <row r="1157" spans="1:6" x14ac:dyDescent="0.25">
      <c r="A1157" s="188"/>
      <c r="B1157" s="188"/>
      <c r="C1157" s="1"/>
      <c r="D1157" s="1"/>
      <c r="E1157" s="1"/>
      <c r="F1157" s="1"/>
    </row>
    <row r="1158" spans="1:6" x14ac:dyDescent="0.25">
      <c r="A1158" s="188"/>
      <c r="B1158" s="188"/>
      <c r="C1158" s="1"/>
      <c r="D1158" s="1"/>
      <c r="E1158" s="1"/>
      <c r="F1158" s="1"/>
    </row>
    <row r="1159" spans="1:6" x14ac:dyDescent="0.25">
      <c r="A1159" s="188"/>
      <c r="B1159" s="188"/>
      <c r="C1159" s="1"/>
      <c r="D1159" s="1"/>
      <c r="E1159" s="1"/>
      <c r="F1159" s="1"/>
    </row>
    <row r="1160" spans="1:6" x14ac:dyDescent="0.25">
      <c r="A1160" s="188"/>
      <c r="B1160" s="188"/>
      <c r="C1160" s="1"/>
      <c r="D1160" s="1"/>
      <c r="E1160" s="1"/>
      <c r="F1160" s="1"/>
    </row>
    <row r="1161" spans="1:6" x14ac:dyDescent="0.25">
      <c r="A1161" s="188"/>
      <c r="B1161" s="188"/>
      <c r="C1161" s="1"/>
      <c r="D1161" s="1"/>
      <c r="E1161" s="1"/>
      <c r="F1161" s="1"/>
    </row>
    <row r="1162" spans="1:6" x14ac:dyDescent="0.25">
      <c r="A1162" s="188"/>
      <c r="B1162" s="188"/>
      <c r="C1162" s="1"/>
      <c r="D1162" s="1"/>
      <c r="E1162" s="1"/>
      <c r="F1162" s="1"/>
    </row>
    <row r="1163" spans="1:6" x14ac:dyDescent="0.25">
      <c r="A1163" s="188"/>
      <c r="B1163" s="188"/>
      <c r="C1163" s="1"/>
      <c r="D1163" s="1"/>
      <c r="E1163" s="1"/>
      <c r="F1163" s="1"/>
    </row>
    <row r="1164" spans="1:6" x14ac:dyDescent="0.25">
      <c r="A1164" s="188"/>
      <c r="B1164" s="188"/>
      <c r="C1164" s="1"/>
      <c r="D1164" s="1"/>
      <c r="E1164" s="1"/>
      <c r="F1164" s="1"/>
    </row>
    <row r="1165" spans="1:6" x14ac:dyDescent="0.25">
      <c r="A1165" s="188"/>
      <c r="B1165" s="188"/>
      <c r="C1165" s="1"/>
      <c r="D1165" s="1"/>
      <c r="E1165" s="1"/>
      <c r="F1165" s="1"/>
    </row>
    <row r="1166" spans="1:6" x14ac:dyDescent="0.25">
      <c r="A1166" s="188"/>
      <c r="B1166" s="188"/>
      <c r="C1166" s="1"/>
      <c r="D1166" s="1"/>
      <c r="E1166" s="1"/>
      <c r="F1166" s="1"/>
    </row>
    <row r="1167" spans="1:6" x14ac:dyDescent="0.25">
      <c r="A1167" s="188"/>
      <c r="B1167" s="188"/>
      <c r="C1167" s="1"/>
      <c r="D1167" s="1"/>
      <c r="E1167" s="1"/>
      <c r="F1167" s="1"/>
    </row>
    <row r="1168" spans="1:6" x14ac:dyDescent="0.25">
      <c r="A1168" s="188"/>
      <c r="B1168" s="188"/>
      <c r="C1168" s="1"/>
      <c r="D1168" s="1"/>
      <c r="E1168" s="1"/>
      <c r="F1168" s="1"/>
    </row>
    <row r="1169" spans="1:6" x14ac:dyDescent="0.25">
      <c r="A1169" s="188"/>
      <c r="B1169" s="188"/>
      <c r="C1169" s="1"/>
      <c r="D1169" s="1"/>
      <c r="E1169" s="1"/>
      <c r="F1169" s="1"/>
    </row>
    <row r="1170" spans="1:6" x14ac:dyDescent="0.25">
      <c r="A1170" s="188"/>
      <c r="B1170" s="188"/>
      <c r="C1170" s="1"/>
      <c r="D1170" s="1"/>
      <c r="E1170" s="1"/>
      <c r="F1170" s="1"/>
    </row>
    <row r="1171" spans="1:6" x14ac:dyDescent="0.25">
      <c r="A1171" s="188"/>
      <c r="B1171" s="188"/>
      <c r="C1171" s="1"/>
      <c r="D1171" s="1"/>
      <c r="E1171" s="1"/>
      <c r="F1171" s="1"/>
    </row>
    <row r="1172" spans="1:6" x14ac:dyDescent="0.25">
      <c r="A1172" s="188"/>
      <c r="B1172" s="188"/>
      <c r="C1172" s="1"/>
      <c r="D1172" s="1"/>
      <c r="E1172" s="1"/>
      <c r="F1172" s="1"/>
    </row>
    <row r="1173" spans="1:6" x14ac:dyDescent="0.25">
      <c r="A1173" s="188"/>
      <c r="B1173" s="188"/>
      <c r="C1173" s="1"/>
      <c r="D1173" s="1"/>
      <c r="E1173" s="1"/>
      <c r="F1173" s="1"/>
    </row>
    <row r="1174" spans="1:6" x14ac:dyDescent="0.25">
      <c r="A1174" s="188"/>
      <c r="B1174" s="188"/>
      <c r="C1174" s="1"/>
      <c r="D1174" s="1"/>
      <c r="E1174" s="1"/>
      <c r="F1174" s="1"/>
    </row>
    <row r="1175" spans="1:6" x14ac:dyDescent="0.25">
      <c r="A1175" s="188"/>
      <c r="B1175" s="188"/>
      <c r="C1175" s="1"/>
      <c r="D1175" s="1"/>
      <c r="E1175" s="1"/>
      <c r="F1175" s="1"/>
    </row>
    <row r="1176" spans="1:6" x14ac:dyDescent="0.25">
      <c r="A1176" s="188"/>
      <c r="B1176" s="188"/>
      <c r="C1176" s="1"/>
      <c r="D1176" s="1"/>
      <c r="E1176" s="1"/>
      <c r="F1176" s="1"/>
    </row>
    <row r="1177" spans="1:6" x14ac:dyDescent="0.25">
      <c r="A1177" s="188"/>
      <c r="B1177" s="188"/>
      <c r="C1177" s="1"/>
      <c r="D1177" s="1"/>
      <c r="E1177" s="1"/>
      <c r="F1177" s="1"/>
    </row>
    <row r="1178" spans="1:6" x14ac:dyDescent="0.25">
      <c r="A1178" s="188"/>
      <c r="B1178" s="188"/>
      <c r="C1178" s="1"/>
      <c r="D1178" s="1"/>
      <c r="E1178" s="1"/>
      <c r="F1178" s="1"/>
    </row>
    <row r="1179" spans="1:6" x14ac:dyDescent="0.25">
      <c r="A1179" s="188"/>
      <c r="B1179" s="188"/>
      <c r="C1179" s="1"/>
      <c r="D1179" s="1"/>
      <c r="E1179" s="1"/>
      <c r="F1179" s="1"/>
    </row>
    <row r="1180" spans="1:6" x14ac:dyDescent="0.25">
      <c r="A1180" s="188"/>
      <c r="B1180" s="188"/>
      <c r="C1180" s="1"/>
      <c r="D1180" s="1"/>
      <c r="E1180" s="1"/>
      <c r="F1180" s="1"/>
    </row>
    <row r="1181" spans="1:6" x14ac:dyDescent="0.25">
      <c r="A1181" s="188"/>
      <c r="B1181" s="188"/>
      <c r="C1181" s="1"/>
      <c r="D1181" s="1"/>
      <c r="E1181" s="1"/>
      <c r="F1181" s="1"/>
    </row>
    <row r="1182" spans="1:6" x14ac:dyDescent="0.25">
      <c r="A1182" s="188"/>
      <c r="B1182" s="188"/>
      <c r="C1182" s="1"/>
      <c r="D1182" s="1"/>
      <c r="E1182" s="1"/>
      <c r="F1182" s="1"/>
    </row>
    <row r="1183" spans="1:6" x14ac:dyDescent="0.25">
      <c r="A1183" s="188"/>
      <c r="B1183" s="188"/>
      <c r="C1183" s="1"/>
      <c r="D1183" s="1"/>
      <c r="E1183" s="1"/>
      <c r="F1183" s="1"/>
    </row>
    <row r="1184" spans="1:6" x14ac:dyDescent="0.25">
      <c r="A1184" s="188"/>
      <c r="B1184" s="188"/>
      <c r="C1184" s="1"/>
      <c r="D1184" s="1"/>
      <c r="E1184" s="1"/>
      <c r="F1184" s="1"/>
    </row>
    <row r="1185" spans="1:6" x14ac:dyDescent="0.25">
      <c r="A1185" s="188"/>
      <c r="B1185" s="188"/>
      <c r="C1185" s="1"/>
      <c r="D1185" s="1"/>
      <c r="E1185" s="1"/>
      <c r="F1185" s="1"/>
    </row>
    <row r="1186" spans="1:6" x14ac:dyDescent="0.25">
      <c r="A1186" s="188"/>
      <c r="B1186" s="188"/>
      <c r="C1186" s="1"/>
      <c r="D1186" s="1"/>
      <c r="E1186" s="1"/>
      <c r="F1186" s="1"/>
    </row>
    <row r="1187" spans="1:6" x14ac:dyDescent="0.25">
      <c r="A1187" s="188"/>
      <c r="B1187" s="188"/>
      <c r="C1187" s="1"/>
      <c r="D1187" s="1"/>
      <c r="E1187" s="1"/>
      <c r="F1187" s="1"/>
    </row>
    <row r="1188" spans="1:6" x14ac:dyDescent="0.25">
      <c r="A1188" s="188"/>
      <c r="B1188" s="188"/>
      <c r="C1188" s="1"/>
      <c r="D1188" s="1"/>
      <c r="E1188" s="1"/>
      <c r="F1188" s="1"/>
    </row>
    <row r="1189" spans="1:6" x14ac:dyDescent="0.25">
      <c r="A1189" s="188"/>
      <c r="B1189" s="188"/>
      <c r="C1189" s="1"/>
      <c r="D1189" s="1"/>
      <c r="E1189" s="1"/>
      <c r="F1189" s="1"/>
    </row>
    <row r="1190" spans="1:6" x14ac:dyDescent="0.25">
      <c r="A1190" s="188"/>
      <c r="B1190" s="188"/>
      <c r="C1190" s="1"/>
      <c r="D1190" s="1"/>
      <c r="E1190" s="1"/>
      <c r="F1190" s="1"/>
    </row>
    <row r="1191" spans="1:6" x14ac:dyDescent="0.25">
      <c r="A1191" s="188"/>
      <c r="B1191" s="188"/>
      <c r="C1191" s="1"/>
      <c r="D1191" s="1"/>
      <c r="E1191" s="1"/>
      <c r="F1191" s="1"/>
    </row>
    <row r="1192" spans="1:6" x14ac:dyDescent="0.25">
      <c r="A1192" s="188"/>
      <c r="B1192" s="188"/>
      <c r="C1192" s="1"/>
      <c r="D1192" s="1"/>
      <c r="E1192" s="1"/>
      <c r="F1192" s="1"/>
    </row>
    <row r="1193" spans="1:6" x14ac:dyDescent="0.25">
      <c r="A1193" s="188"/>
      <c r="B1193" s="188"/>
      <c r="C1193" s="1"/>
      <c r="D1193" s="1"/>
      <c r="E1193" s="1"/>
      <c r="F1193" s="1"/>
    </row>
    <row r="1194" spans="1:6" x14ac:dyDescent="0.25">
      <c r="A1194" s="188"/>
      <c r="B1194" s="188"/>
      <c r="C1194" s="1"/>
      <c r="D1194" s="1"/>
      <c r="E1194" s="1"/>
      <c r="F1194" s="1"/>
    </row>
    <row r="1195" spans="1:6" x14ac:dyDescent="0.25">
      <c r="A1195" s="188"/>
      <c r="B1195" s="188"/>
      <c r="C1195" s="1"/>
      <c r="D1195" s="1"/>
      <c r="E1195" s="1"/>
      <c r="F1195" s="1"/>
    </row>
    <row r="1196" spans="1:6" x14ac:dyDescent="0.25">
      <c r="A1196" s="188"/>
      <c r="B1196" s="188"/>
      <c r="C1196" s="1"/>
      <c r="D1196" s="1"/>
      <c r="E1196" s="1"/>
      <c r="F1196" s="1"/>
    </row>
    <row r="1197" spans="1:6" x14ac:dyDescent="0.25">
      <c r="A1197" s="188"/>
      <c r="B1197" s="188"/>
      <c r="C1197" s="1"/>
      <c r="D1197" s="1"/>
      <c r="E1197" s="1"/>
      <c r="F1197" s="1"/>
    </row>
    <row r="1198" spans="1:6" x14ac:dyDescent="0.25">
      <c r="A1198" s="188"/>
      <c r="B1198" s="188"/>
      <c r="C1198" s="1"/>
      <c r="D1198" s="1"/>
      <c r="E1198" s="1"/>
      <c r="F1198" s="1"/>
    </row>
    <row r="1199" spans="1:6" x14ac:dyDescent="0.25">
      <c r="A1199" s="188"/>
      <c r="B1199" s="188"/>
      <c r="C1199" s="1"/>
      <c r="D1199" s="1"/>
      <c r="E1199" s="1"/>
      <c r="F1199" s="1"/>
    </row>
    <row r="1200" spans="1:6" x14ac:dyDescent="0.25">
      <c r="A1200" s="188"/>
      <c r="B1200" s="188"/>
      <c r="C1200" s="1"/>
      <c r="D1200" s="1"/>
      <c r="E1200" s="1"/>
      <c r="F1200" s="1"/>
    </row>
    <row r="1201" spans="1:6" x14ac:dyDescent="0.25">
      <c r="A1201" s="188"/>
      <c r="B1201" s="188"/>
      <c r="C1201" s="1"/>
      <c r="D1201" s="1"/>
      <c r="E1201" s="1"/>
      <c r="F1201" s="1"/>
    </row>
    <row r="1202" spans="1:6" x14ac:dyDescent="0.25">
      <c r="A1202" s="188"/>
      <c r="B1202" s="188"/>
      <c r="C1202" s="1"/>
      <c r="D1202" s="1"/>
      <c r="E1202" s="1"/>
      <c r="F1202" s="1"/>
    </row>
    <row r="1203" spans="1:6" x14ac:dyDescent="0.25">
      <c r="A1203" s="188"/>
      <c r="B1203" s="188"/>
      <c r="C1203" s="1"/>
      <c r="D1203" s="1"/>
      <c r="E1203" s="1"/>
      <c r="F1203" s="1"/>
    </row>
    <row r="1204" spans="1:6" x14ac:dyDescent="0.25">
      <c r="A1204" s="188"/>
      <c r="B1204" s="188"/>
      <c r="C1204" s="1"/>
      <c r="D1204" s="1"/>
      <c r="E1204" s="1"/>
      <c r="F1204" s="1"/>
    </row>
    <row r="1205" spans="1:6" x14ac:dyDescent="0.25">
      <c r="A1205" s="188"/>
      <c r="B1205" s="188"/>
      <c r="C1205" s="1"/>
      <c r="D1205" s="1"/>
      <c r="E1205" s="1"/>
      <c r="F1205" s="1"/>
    </row>
    <row r="1206" spans="1:6" x14ac:dyDescent="0.25">
      <c r="A1206" s="188"/>
      <c r="B1206" s="188"/>
      <c r="C1206" s="1"/>
      <c r="D1206" s="1"/>
      <c r="E1206" s="1"/>
      <c r="F1206" s="1"/>
    </row>
    <row r="1207" spans="1:6" x14ac:dyDescent="0.25">
      <c r="A1207" s="188"/>
      <c r="B1207" s="188"/>
      <c r="C1207" s="1"/>
      <c r="D1207" s="1"/>
      <c r="E1207" s="1"/>
      <c r="F1207" s="1"/>
    </row>
    <row r="1208" spans="1:6" x14ac:dyDescent="0.25">
      <c r="A1208" s="188"/>
      <c r="B1208" s="188"/>
      <c r="C1208" s="1"/>
      <c r="D1208" s="1"/>
      <c r="E1208" s="1"/>
      <c r="F1208" s="1"/>
    </row>
    <row r="1209" spans="1:6" x14ac:dyDescent="0.25">
      <c r="A1209" s="188"/>
      <c r="B1209" s="188"/>
      <c r="C1209" s="1"/>
      <c r="D1209" s="1"/>
      <c r="E1209" s="1"/>
      <c r="F1209" s="1"/>
    </row>
    <row r="1210" spans="1:6" x14ac:dyDescent="0.25">
      <c r="A1210" s="188"/>
      <c r="B1210" s="188"/>
      <c r="C1210" s="1"/>
      <c r="D1210" s="1"/>
      <c r="E1210" s="1"/>
      <c r="F1210" s="1"/>
    </row>
    <row r="1211" spans="1:6" x14ac:dyDescent="0.25">
      <c r="A1211" s="188"/>
      <c r="B1211" s="188"/>
      <c r="C1211" s="1"/>
      <c r="D1211" s="1"/>
      <c r="E1211" s="1"/>
      <c r="F1211" s="1"/>
    </row>
    <row r="1212" spans="1:6" x14ac:dyDescent="0.25">
      <c r="A1212" s="188"/>
      <c r="B1212" s="188"/>
      <c r="C1212" s="1"/>
      <c r="D1212" s="1"/>
      <c r="E1212" s="1"/>
      <c r="F1212" s="1"/>
    </row>
    <row r="1213" spans="1:6" x14ac:dyDescent="0.25">
      <c r="A1213" s="188"/>
      <c r="B1213" s="188"/>
      <c r="C1213" s="1"/>
      <c r="D1213" s="1"/>
      <c r="E1213" s="1"/>
      <c r="F1213" s="1"/>
    </row>
    <row r="1214" spans="1:6" x14ac:dyDescent="0.25">
      <c r="A1214" s="188"/>
      <c r="B1214" s="188"/>
      <c r="C1214" s="1"/>
      <c r="D1214" s="1"/>
      <c r="E1214" s="1"/>
      <c r="F1214" s="1"/>
    </row>
    <row r="1215" spans="1:6" x14ac:dyDescent="0.25">
      <c r="A1215" s="188"/>
      <c r="B1215" s="188"/>
      <c r="C1215" s="1"/>
      <c r="D1215" s="1"/>
      <c r="E1215" s="1"/>
      <c r="F1215" s="1"/>
    </row>
    <row r="1216" spans="1:6" x14ac:dyDescent="0.25">
      <c r="A1216" s="188"/>
      <c r="B1216" s="188"/>
      <c r="C1216" s="1"/>
      <c r="D1216" s="1"/>
      <c r="E1216" s="1"/>
      <c r="F1216" s="1"/>
    </row>
    <row r="1217" spans="1:6" x14ac:dyDescent="0.25">
      <c r="A1217" s="188"/>
      <c r="B1217" s="188"/>
      <c r="C1217" s="1"/>
      <c r="D1217" s="1"/>
      <c r="E1217" s="1"/>
      <c r="F1217" s="1"/>
    </row>
    <row r="1218" spans="1:6" x14ac:dyDescent="0.25">
      <c r="A1218" s="188"/>
      <c r="B1218" s="188"/>
      <c r="C1218" s="1"/>
      <c r="D1218" s="1"/>
      <c r="E1218" s="1"/>
      <c r="F1218" s="1"/>
    </row>
    <row r="1219" spans="1:6" x14ac:dyDescent="0.25">
      <c r="A1219" s="188"/>
      <c r="B1219" s="188"/>
      <c r="C1219" s="1"/>
      <c r="D1219" s="1"/>
      <c r="E1219" s="1"/>
      <c r="F1219" s="1"/>
    </row>
    <row r="1220" spans="1:6" x14ac:dyDescent="0.25">
      <c r="A1220" s="188"/>
      <c r="B1220" s="188"/>
      <c r="C1220" s="1"/>
      <c r="D1220" s="1"/>
      <c r="E1220" s="1"/>
      <c r="F1220" s="1"/>
    </row>
    <row r="1221" spans="1:6" x14ac:dyDescent="0.25">
      <c r="A1221" s="188"/>
      <c r="B1221" s="188"/>
      <c r="C1221" s="1"/>
      <c r="D1221" s="1"/>
      <c r="E1221" s="1"/>
      <c r="F1221" s="1"/>
    </row>
    <row r="1222" spans="1:6" x14ac:dyDescent="0.25">
      <c r="A1222" s="188"/>
      <c r="B1222" s="188"/>
      <c r="C1222" s="1"/>
      <c r="D1222" s="1"/>
      <c r="E1222" s="1"/>
      <c r="F1222" s="1"/>
    </row>
    <row r="1223" spans="1:6" x14ac:dyDescent="0.25">
      <c r="A1223" s="188"/>
      <c r="B1223" s="188"/>
      <c r="C1223" s="1"/>
      <c r="D1223" s="1"/>
      <c r="E1223" s="1"/>
      <c r="F1223" s="1"/>
    </row>
    <row r="1224" spans="1:6" x14ac:dyDescent="0.25">
      <c r="A1224" s="188"/>
      <c r="B1224" s="188"/>
      <c r="C1224" s="1"/>
      <c r="D1224" s="1"/>
      <c r="E1224" s="1"/>
      <c r="F1224" s="1"/>
    </row>
    <row r="1225" spans="1:6" x14ac:dyDescent="0.25">
      <c r="A1225" s="188"/>
      <c r="B1225" s="188"/>
      <c r="C1225" s="1"/>
      <c r="D1225" s="1"/>
      <c r="E1225" s="1"/>
      <c r="F1225" s="1"/>
    </row>
    <row r="1226" spans="1:6" x14ac:dyDescent="0.25">
      <c r="A1226" s="188"/>
      <c r="B1226" s="188"/>
      <c r="C1226" s="1"/>
      <c r="D1226" s="1"/>
      <c r="E1226" s="1"/>
      <c r="F1226" s="1"/>
    </row>
    <row r="1227" spans="1:6" x14ac:dyDescent="0.25">
      <c r="A1227" s="188"/>
      <c r="B1227" s="188"/>
      <c r="C1227" s="1"/>
      <c r="D1227" s="1"/>
      <c r="E1227" s="1"/>
      <c r="F1227" s="1"/>
    </row>
    <row r="1228" spans="1:6" x14ac:dyDescent="0.25">
      <c r="A1228" s="188"/>
      <c r="B1228" s="188"/>
      <c r="C1228" s="1"/>
      <c r="D1228" s="1"/>
      <c r="E1228" s="1"/>
      <c r="F1228" s="1"/>
    </row>
    <row r="1229" spans="1:6" x14ac:dyDescent="0.25">
      <c r="A1229" s="188"/>
      <c r="B1229" s="188"/>
      <c r="C1229" s="1"/>
      <c r="D1229" s="1"/>
      <c r="E1229" s="1"/>
      <c r="F1229" s="1"/>
    </row>
    <row r="1230" spans="1:6" x14ac:dyDescent="0.25">
      <c r="A1230" s="188"/>
      <c r="B1230" s="188"/>
      <c r="C1230" s="1"/>
      <c r="D1230" s="1"/>
      <c r="E1230" s="1"/>
      <c r="F1230" s="1"/>
    </row>
    <row r="1231" spans="1:6" x14ac:dyDescent="0.25">
      <c r="A1231" s="188"/>
      <c r="B1231" s="188"/>
      <c r="C1231" s="1"/>
      <c r="D1231" s="1"/>
      <c r="E1231" s="1"/>
      <c r="F1231" s="1"/>
    </row>
    <row r="1232" spans="1:6" x14ac:dyDescent="0.25">
      <c r="A1232" s="188"/>
      <c r="B1232" s="188"/>
      <c r="C1232" s="1"/>
      <c r="D1232" s="1"/>
      <c r="E1232" s="1"/>
      <c r="F1232" s="1"/>
    </row>
    <row r="1233" spans="1:6" x14ac:dyDescent="0.25">
      <c r="A1233" s="188"/>
      <c r="B1233" s="188"/>
      <c r="C1233" s="1"/>
      <c r="D1233" s="1"/>
      <c r="E1233" s="1"/>
      <c r="F1233" s="1"/>
    </row>
    <row r="1234" spans="1:6" x14ac:dyDescent="0.25">
      <c r="A1234" s="188"/>
      <c r="B1234" s="188"/>
      <c r="C1234" s="1"/>
      <c r="D1234" s="1"/>
      <c r="E1234" s="1"/>
      <c r="F1234" s="1"/>
    </row>
    <row r="1235" spans="1:6" x14ac:dyDescent="0.25">
      <c r="A1235" s="188"/>
      <c r="B1235" s="188"/>
      <c r="C1235" s="1"/>
      <c r="D1235" s="1"/>
      <c r="E1235" s="1"/>
      <c r="F1235" s="1"/>
    </row>
    <row r="1236" spans="1:6" x14ac:dyDescent="0.25">
      <c r="A1236" s="188"/>
      <c r="B1236" s="188"/>
      <c r="C1236" s="1"/>
      <c r="D1236" s="1"/>
      <c r="E1236" s="1"/>
      <c r="F1236" s="1"/>
    </row>
    <row r="1237" spans="1:6" x14ac:dyDescent="0.25">
      <c r="A1237" s="188"/>
      <c r="B1237" s="188"/>
      <c r="C1237" s="1"/>
      <c r="D1237" s="1"/>
      <c r="E1237" s="1"/>
      <c r="F1237" s="1"/>
    </row>
    <row r="1238" spans="1:6" x14ac:dyDescent="0.25">
      <c r="A1238" s="188"/>
      <c r="B1238" s="188"/>
      <c r="C1238" s="1"/>
      <c r="D1238" s="1"/>
      <c r="E1238" s="1"/>
      <c r="F1238" s="1"/>
    </row>
    <row r="1239" spans="1:6" x14ac:dyDescent="0.25">
      <c r="A1239" s="188"/>
      <c r="B1239" s="188"/>
      <c r="C1239" s="1"/>
      <c r="D1239" s="1"/>
      <c r="E1239" s="1"/>
      <c r="F1239" s="1"/>
    </row>
    <row r="1240" spans="1:6" x14ac:dyDescent="0.25">
      <c r="A1240" s="188"/>
      <c r="B1240" s="188"/>
      <c r="C1240" s="1"/>
      <c r="D1240" s="1"/>
      <c r="E1240" s="1"/>
      <c r="F1240" s="1"/>
    </row>
    <row r="1241" spans="1:6" x14ac:dyDescent="0.25">
      <c r="A1241" s="188"/>
      <c r="B1241" s="188"/>
      <c r="C1241" s="1"/>
      <c r="D1241" s="1"/>
      <c r="E1241" s="1"/>
      <c r="F1241" s="1"/>
    </row>
    <row r="1242" spans="1:6" x14ac:dyDescent="0.25">
      <c r="A1242" s="188"/>
      <c r="B1242" s="188"/>
      <c r="C1242" s="1"/>
      <c r="D1242" s="1"/>
      <c r="E1242" s="1"/>
      <c r="F1242" s="1"/>
    </row>
    <row r="1243" spans="1:6" x14ac:dyDescent="0.25">
      <c r="A1243" s="188"/>
      <c r="B1243" s="188"/>
      <c r="C1243" s="1"/>
      <c r="D1243" s="1"/>
      <c r="E1243" s="1"/>
      <c r="F1243" s="1"/>
    </row>
    <row r="1244" spans="1:6" x14ac:dyDescent="0.25">
      <c r="A1244" s="188"/>
      <c r="B1244" s="188"/>
      <c r="C1244" s="1"/>
      <c r="D1244" s="1"/>
      <c r="E1244" s="1"/>
      <c r="F1244" s="1"/>
    </row>
    <row r="1245" spans="1:6" x14ac:dyDescent="0.25">
      <c r="A1245" s="188"/>
      <c r="B1245" s="188"/>
      <c r="C1245" s="1"/>
      <c r="D1245" s="1"/>
      <c r="E1245" s="1"/>
      <c r="F1245" s="1"/>
    </row>
    <row r="1246" spans="1:6" x14ac:dyDescent="0.25">
      <c r="A1246" s="188"/>
      <c r="B1246" s="188"/>
      <c r="C1246" s="1"/>
      <c r="D1246" s="1"/>
      <c r="E1246" s="1"/>
      <c r="F1246" s="1"/>
    </row>
    <row r="1247" spans="1:6" x14ac:dyDescent="0.25">
      <c r="A1247" s="188"/>
      <c r="B1247" s="188"/>
      <c r="C1247" s="1"/>
      <c r="D1247" s="1"/>
      <c r="E1247" s="1"/>
      <c r="F1247" s="1"/>
    </row>
    <row r="1248" spans="1:6" x14ac:dyDescent="0.25">
      <c r="A1248" s="188"/>
      <c r="B1248" s="188"/>
      <c r="C1248" s="1"/>
      <c r="D1248" s="1"/>
      <c r="E1248" s="1"/>
      <c r="F1248" s="1"/>
    </row>
    <row r="1249" spans="1:6" x14ac:dyDescent="0.25">
      <c r="A1249" s="188"/>
      <c r="B1249" s="188"/>
      <c r="C1249" s="1"/>
      <c r="D1249" s="1"/>
      <c r="E1249" s="1"/>
      <c r="F1249" s="1"/>
    </row>
    <row r="1250" spans="1:6" x14ac:dyDescent="0.25">
      <c r="A1250" s="188"/>
      <c r="B1250" s="188"/>
      <c r="C1250" s="1"/>
      <c r="D1250" s="1"/>
      <c r="E1250" s="1"/>
      <c r="F1250" s="1"/>
    </row>
    <row r="1251" spans="1:6" x14ac:dyDescent="0.25">
      <c r="A1251" s="188"/>
      <c r="B1251" s="188"/>
      <c r="C1251" s="1"/>
      <c r="D1251" s="1"/>
      <c r="E1251" s="1"/>
      <c r="F1251" s="1"/>
    </row>
    <row r="1252" spans="1:6" x14ac:dyDescent="0.25">
      <c r="A1252" s="188"/>
      <c r="B1252" s="188"/>
      <c r="C1252" s="1"/>
      <c r="D1252" s="1"/>
      <c r="E1252" s="1"/>
      <c r="F1252" s="1"/>
    </row>
    <row r="1253" spans="1:6" x14ac:dyDescent="0.25">
      <c r="A1253" s="188"/>
      <c r="B1253" s="188"/>
      <c r="C1253" s="1"/>
      <c r="D1253" s="1"/>
      <c r="E1253" s="1"/>
      <c r="F1253" s="1"/>
    </row>
    <row r="1254" spans="1:6" x14ac:dyDescent="0.25">
      <c r="A1254" s="188"/>
      <c r="B1254" s="188"/>
      <c r="C1254" s="1"/>
      <c r="D1254" s="1"/>
      <c r="E1254" s="1"/>
      <c r="F1254" s="1"/>
    </row>
    <row r="1255" spans="1:6" x14ac:dyDescent="0.25">
      <c r="A1255" s="188"/>
      <c r="B1255" s="188"/>
      <c r="C1255" s="1"/>
      <c r="D1255" s="1"/>
      <c r="E1255" s="1"/>
      <c r="F1255" s="1"/>
    </row>
    <row r="1256" spans="1:6" x14ac:dyDescent="0.25">
      <c r="A1256" s="188"/>
      <c r="B1256" s="188"/>
      <c r="C1256" s="1"/>
      <c r="D1256" s="1"/>
      <c r="E1256" s="1"/>
      <c r="F1256" s="1"/>
    </row>
    <row r="1257" spans="1:6" x14ac:dyDescent="0.25">
      <c r="A1257" s="188"/>
      <c r="B1257" s="188"/>
      <c r="C1257" s="1"/>
      <c r="D1257" s="1"/>
      <c r="E1257" s="1"/>
      <c r="F1257" s="1"/>
    </row>
    <row r="1258" spans="1:6" x14ac:dyDescent="0.25">
      <c r="A1258" s="188"/>
      <c r="B1258" s="188"/>
      <c r="C1258" s="1"/>
      <c r="D1258" s="1"/>
      <c r="E1258" s="1"/>
      <c r="F1258" s="1"/>
    </row>
    <row r="1259" spans="1:6" x14ac:dyDescent="0.25">
      <c r="A1259" s="188"/>
      <c r="B1259" s="188"/>
      <c r="C1259" s="1"/>
      <c r="D1259" s="1"/>
      <c r="E1259" s="1"/>
      <c r="F1259" s="1"/>
    </row>
    <row r="1260" spans="1:6" x14ac:dyDescent="0.25">
      <c r="A1260" s="188"/>
      <c r="B1260" s="188"/>
      <c r="C1260" s="1"/>
      <c r="D1260" s="1"/>
      <c r="E1260" s="1"/>
      <c r="F1260" s="1"/>
    </row>
    <row r="1261" spans="1:6" x14ac:dyDescent="0.25">
      <c r="A1261" s="188"/>
      <c r="B1261" s="188"/>
      <c r="C1261" s="1"/>
      <c r="D1261" s="1"/>
      <c r="E1261" s="1"/>
      <c r="F1261" s="1"/>
    </row>
    <row r="1262" spans="1:6" x14ac:dyDescent="0.25">
      <c r="A1262" s="188"/>
      <c r="B1262" s="188"/>
      <c r="C1262" s="1"/>
      <c r="D1262" s="1"/>
      <c r="E1262" s="1"/>
      <c r="F1262" s="1"/>
    </row>
    <row r="1263" spans="1:6" x14ac:dyDescent="0.25">
      <c r="A1263" s="188"/>
      <c r="B1263" s="188"/>
      <c r="C1263" s="1"/>
      <c r="D1263" s="1"/>
      <c r="E1263" s="1"/>
      <c r="F1263" s="1"/>
    </row>
    <row r="1264" spans="1:6" x14ac:dyDescent="0.25">
      <c r="A1264" s="188"/>
      <c r="B1264" s="188"/>
      <c r="C1264" s="1"/>
      <c r="D1264" s="1"/>
      <c r="E1264" s="1"/>
      <c r="F1264" s="1"/>
    </row>
    <row r="1265" spans="1:6" x14ac:dyDescent="0.25">
      <c r="A1265" s="188"/>
      <c r="B1265" s="188"/>
      <c r="C1265" s="1"/>
      <c r="D1265" s="1"/>
      <c r="E1265" s="1"/>
      <c r="F1265" s="1"/>
    </row>
    <row r="1266" spans="1:6" x14ac:dyDescent="0.25">
      <c r="A1266" s="188"/>
      <c r="B1266" s="188"/>
      <c r="C1266" s="1"/>
      <c r="D1266" s="1"/>
      <c r="E1266" s="1"/>
      <c r="F1266" s="1"/>
    </row>
    <row r="1267" spans="1:6" x14ac:dyDescent="0.25">
      <c r="A1267" s="188"/>
      <c r="B1267" s="188"/>
      <c r="C1267" s="1"/>
      <c r="D1267" s="1"/>
      <c r="E1267" s="1"/>
      <c r="F1267" s="1"/>
    </row>
    <row r="1268" spans="1:6" x14ac:dyDescent="0.25">
      <c r="A1268" s="188"/>
      <c r="B1268" s="188"/>
      <c r="C1268" s="1"/>
      <c r="D1268" s="1"/>
      <c r="E1268" s="1"/>
      <c r="F1268" s="1"/>
    </row>
    <row r="1269" spans="1:6" x14ac:dyDescent="0.25">
      <c r="A1269" s="188"/>
      <c r="B1269" s="188"/>
      <c r="C1269" s="1"/>
      <c r="D1269" s="1"/>
      <c r="E1269" s="1"/>
      <c r="F1269" s="1"/>
    </row>
    <row r="1270" spans="1:6" x14ac:dyDescent="0.25">
      <c r="A1270" s="188"/>
      <c r="B1270" s="188"/>
      <c r="C1270" s="1"/>
      <c r="D1270" s="1"/>
      <c r="E1270" s="1"/>
      <c r="F1270" s="1"/>
    </row>
    <row r="1271" spans="1:6" x14ac:dyDescent="0.25">
      <c r="A1271" s="188"/>
      <c r="B1271" s="188"/>
      <c r="C1271" s="1"/>
      <c r="D1271" s="1"/>
      <c r="E1271" s="1"/>
      <c r="F1271" s="1"/>
    </row>
    <row r="1272" spans="1:6" x14ac:dyDescent="0.25">
      <c r="A1272" s="188"/>
      <c r="B1272" s="188"/>
      <c r="C1272" s="1"/>
      <c r="D1272" s="1"/>
      <c r="E1272" s="1"/>
      <c r="F1272" s="1"/>
    </row>
    <row r="1273" spans="1:6" x14ac:dyDescent="0.25">
      <c r="A1273" s="188"/>
      <c r="B1273" s="188"/>
      <c r="C1273" s="1"/>
      <c r="D1273" s="1"/>
      <c r="E1273" s="1"/>
      <c r="F1273" s="1"/>
    </row>
    <row r="1274" spans="1:6" x14ac:dyDescent="0.25">
      <c r="A1274" s="188"/>
      <c r="B1274" s="188"/>
      <c r="C1274" s="1"/>
      <c r="D1274" s="1"/>
      <c r="E1274" s="1"/>
      <c r="F1274" s="1"/>
    </row>
    <row r="1275" spans="1:6" x14ac:dyDescent="0.25">
      <c r="A1275" s="188"/>
      <c r="B1275" s="188"/>
      <c r="C1275" s="1"/>
      <c r="D1275" s="1"/>
      <c r="E1275" s="1"/>
      <c r="F1275" s="1"/>
    </row>
    <row r="1276" spans="1:6" x14ac:dyDescent="0.25">
      <c r="A1276" s="188"/>
      <c r="B1276" s="188"/>
      <c r="C1276" s="1"/>
      <c r="D1276" s="1"/>
      <c r="E1276" s="1"/>
      <c r="F1276" s="1"/>
    </row>
    <row r="1277" spans="1:6" x14ac:dyDescent="0.25">
      <c r="A1277" s="188"/>
      <c r="B1277" s="188"/>
      <c r="C1277" s="1"/>
      <c r="D1277" s="1"/>
      <c r="E1277" s="1"/>
      <c r="F1277" s="1"/>
    </row>
    <row r="1278" spans="1:6" x14ac:dyDescent="0.25">
      <c r="A1278" s="188"/>
      <c r="B1278" s="188"/>
      <c r="C1278" s="1"/>
      <c r="D1278" s="1"/>
      <c r="E1278" s="1"/>
      <c r="F1278" s="1"/>
    </row>
    <row r="1279" spans="1:6" x14ac:dyDescent="0.25">
      <c r="A1279" s="188"/>
      <c r="B1279" s="188"/>
      <c r="C1279" s="1"/>
      <c r="D1279" s="1"/>
      <c r="E1279" s="1"/>
      <c r="F1279" s="1"/>
    </row>
    <row r="1280" spans="1:6" x14ac:dyDescent="0.25">
      <c r="A1280" s="188"/>
      <c r="B1280" s="188"/>
      <c r="C1280" s="1"/>
      <c r="D1280" s="1"/>
      <c r="E1280" s="1"/>
      <c r="F1280" s="1"/>
    </row>
    <row r="1281" spans="1:6" x14ac:dyDescent="0.25">
      <c r="A1281" s="188"/>
      <c r="B1281" s="188"/>
      <c r="C1281" s="1"/>
      <c r="D1281" s="1"/>
      <c r="E1281" s="1"/>
      <c r="F1281" s="1"/>
    </row>
    <row r="1282" spans="1:6" x14ac:dyDescent="0.25">
      <c r="A1282" s="188"/>
      <c r="B1282" s="188"/>
      <c r="C1282" s="1"/>
      <c r="D1282" s="1"/>
      <c r="E1282" s="1"/>
      <c r="F1282" s="1"/>
    </row>
    <row r="1283" spans="1:6" x14ac:dyDescent="0.25">
      <c r="A1283" s="188"/>
      <c r="B1283" s="188"/>
      <c r="C1283" s="1"/>
      <c r="D1283" s="1"/>
      <c r="E1283" s="1"/>
      <c r="F1283" s="1"/>
    </row>
    <row r="1284" spans="1:6" x14ac:dyDescent="0.25">
      <c r="A1284" s="188"/>
      <c r="B1284" s="188"/>
      <c r="C1284" s="1"/>
      <c r="D1284" s="1"/>
      <c r="E1284" s="1"/>
      <c r="F1284" s="1"/>
    </row>
    <row r="1285" spans="1:6" x14ac:dyDescent="0.25">
      <c r="A1285" s="188"/>
      <c r="B1285" s="188"/>
      <c r="C1285" s="1"/>
      <c r="D1285" s="1"/>
      <c r="E1285" s="1"/>
      <c r="F1285" s="1"/>
    </row>
    <row r="1286" spans="1:6" x14ac:dyDescent="0.25">
      <c r="A1286" s="188"/>
      <c r="B1286" s="188"/>
      <c r="C1286" s="1"/>
      <c r="D1286" s="1"/>
      <c r="E1286" s="1"/>
      <c r="F1286" s="1"/>
    </row>
    <row r="1287" spans="1:6" x14ac:dyDescent="0.25">
      <c r="A1287" s="188"/>
      <c r="B1287" s="188"/>
      <c r="C1287" s="1"/>
      <c r="D1287" s="1"/>
      <c r="E1287" s="1"/>
      <c r="F1287" s="1"/>
    </row>
    <row r="1288" spans="1:6" x14ac:dyDescent="0.25">
      <c r="A1288" s="188"/>
      <c r="B1288" s="188"/>
      <c r="C1288" s="1"/>
      <c r="D1288" s="1"/>
      <c r="E1288" s="1"/>
      <c r="F1288" s="1"/>
    </row>
    <row r="1289" spans="1:6" x14ac:dyDescent="0.25">
      <c r="A1289" s="188"/>
      <c r="B1289" s="188"/>
      <c r="C1289" s="1"/>
      <c r="D1289" s="1"/>
      <c r="E1289" s="1"/>
      <c r="F1289" s="1"/>
    </row>
    <row r="1290" spans="1:6" x14ac:dyDescent="0.25">
      <c r="A1290" s="188"/>
      <c r="B1290" s="188"/>
      <c r="C1290" s="1"/>
      <c r="D1290" s="1"/>
      <c r="E1290" s="1"/>
      <c r="F1290" s="1"/>
    </row>
    <row r="1291" spans="1:6" x14ac:dyDescent="0.25">
      <c r="A1291" s="188"/>
      <c r="B1291" s="188"/>
      <c r="C1291" s="1"/>
      <c r="D1291" s="1"/>
      <c r="E1291" s="1"/>
      <c r="F1291" s="1"/>
    </row>
    <row r="1292" spans="1:6" x14ac:dyDescent="0.25">
      <c r="A1292" s="188"/>
      <c r="B1292" s="188"/>
      <c r="C1292" s="1"/>
      <c r="D1292" s="1"/>
      <c r="E1292" s="1"/>
      <c r="F1292" s="1"/>
    </row>
    <row r="1293" spans="1:6" x14ac:dyDescent="0.25">
      <c r="A1293" s="188"/>
      <c r="B1293" s="188"/>
      <c r="C1293" s="1"/>
      <c r="D1293" s="1"/>
      <c r="E1293" s="1"/>
      <c r="F1293" s="1"/>
    </row>
    <row r="1294" spans="1:6" x14ac:dyDescent="0.25">
      <c r="A1294" s="188"/>
      <c r="B1294" s="188"/>
      <c r="C1294" s="1"/>
      <c r="D1294" s="1"/>
      <c r="E1294" s="1"/>
      <c r="F1294" s="1"/>
    </row>
    <row r="1295" spans="1:6" x14ac:dyDescent="0.25">
      <c r="A1295" s="188"/>
      <c r="B1295" s="188"/>
      <c r="C1295" s="1"/>
      <c r="D1295" s="1"/>
      <c r="E1295" s="1"/>
      <c r="F1295" s="1"/>
    </row>
    <row r="1296" spans="1:6" x14ac:dyDescent="0.25">
      <c r="A1296" s="188"/>
      <c r="B1296" s="188"/>
      <c r="C1296" s="1"/>
      <c r="D1296" s="1"/>
      <c r="E1296" s="1"/>
      <c r="F1296" s="1"/>
    </row>
    <row r="1297" spans="1:6" x14ac:dyDescent="0.25">
      <c r="A1297" s="188"/>
      <c r="B1297" s="188"/>
      <c r="C1297" s="1"/>
      <c r="D1297" s="1"/>
      <c r="E1297" s="1"/>
      <c r="F1297" s="1"/>
    </row>
    <row r="1298" spans="1:6" x14ac:dyDescent="0.25">
      <c r="A1298" s="188"/>
      <c r="B1298" s="188"/>
      <c r="C1298" s="1"/>
      <c r="D1298" s="1"/>
      <c r="E1298" s="1"/>
      <c r="F1298" s="1"/>
    </row>
    <row r="1299" spans="1:6" x14ac:dyDescent="0.25">
      <c r="A1299" s="188"/>
      <c r="B1299" s="188"/>
      <c r="C1299" s="1"/>
      <c r="D1299" s="1"/>
      <c r="E1299" s="1"/>
      <c r="F1299" s="1"/>
    </row>
    <row r="1300" spans="1:6" x14ac:dyDescent="0.25">
      <c r="A1300" s="188"/>
      <c r="B1300" s="188"/>
      <c r="C1300" s="1"/>
      <c r="D1300" s="1"/>
      <c r="E1300" s="1"/>
      <c r="F1300" s="1"/>
    </row>
    <row r="1301" spans="1:6" x14ac:dyDescent="0.25">
      <c r="A1301" s="188"/>
      <c r="B1301" s="188"/>
      <c r="C1301" s="1"/>
      <c r="D1301" s="1"/>
      <c r="E1301" s="1"/>
      <c r="F1301" s="1"/>
    </row>
    <row r="1302" spans="1:6" x14ac:dyDescent="0.25">
      <c r="A1302" s="188"/>
      <c r="B1302" s="188"/>
      <c r="C1302" s="1"/>
      <c r="D1302" s="1"/>
      <c r="E1302" s="1"/>
      <c r="F1302" s="1"/>
    </row>
    <row r="1303" spans="1:6" x14ac:dyDescent="0.25">
      <c r="A1303" s="188"/>
      <c r="B1303" s="188"/>
      <c r="C1303" s="1"/>
      <c r="D1303" s="1"/>
      <c r="E1303" s="1"/>
      <c r="F1303" s="1"/>
    </row>
    <row r="1304" spans="1:6" x14ac:dyDescent="0.25">
      <c r="A1304" s="188"/>
      <c r="B1304" s="188"/>
      <c r="C1304" s="1"/>
      <c r="D1304" s="1"/>
      <c r="E1304" s="1"/>
      <c r="F1304" s="1"/>
    </row>
    <row r="1305" spans="1:6" x14ac:dyDescent="0.25">
      <c r="A1305" s="188"/>
      <c r="B1305" s="188"/>
      <c r="C1305" s="1"/>
      <c r="D1305" s="1"/>
      <c r="E1305" s="1"/>
      <c r="F1305" s="1"/>
    </row>
    <row r="1306" spans="1:6" x14ac:dyDescent="0.25">
      <c r="A1306" s="188"/>
      <c r="B1306" s="188"/>
      <c r="C1306" s="1"/>
      <c r="D1306" s="1"/>
      <c r="E1306" s="1"/>
      <c r="F1306" s="1"/>
    </row>
    <row r="1307" spans="1:6" x14ac:dyDescent="0.25">
      <c r="A1307" s="188"/>
      <c r="B1307" s="188"/>
      <c r="C1307" s="1"/>
      <c r="D1307" s="1"/>
      <c r="E1307" s="1"/>
      <c r="F1307" s="1"/>
    </row>
    <row r="1308" spans="1:6" x14ac:dyDescent="0.25">
      <c r="A1308" s="188"/>
      <c r="B1308" s="188"/>
      <c r="C1308" s="1"/>
      <c r="D1308" s="1"/>
      <c r="E1308" s="1"/>
      <c r="F1308" s="1"/>
    </row>
    <row r="1309" spans="1:6" x14ac:dyDescent="0.25">
      <c r="A1309" s="188"/>
      <c r="B1309" s="188"/>
      <c r="C1309" s="1"/>
      <c r="D1309" s="1"/>
      <c r="E1309" s="1"/>
      <c r="F1309" s="1"/>
    </row>
    <row r="1310" spans="1:6" x14ac:dyDescent="0.25">
      <c r="A1310" s="188"/>
      <c r="B1310" s="188"/>
      <c r="C1310" s="1"/>
      <c r="D1310" s="1"/>
      <c r="E1310" s="1"/>
      <c r="F1310" s="1"/>
    </row>
    <row r="1311" spans="1:6" x14ac:dyDescent="0.25">
      <c r="A1311" s="188"/>
      <c r="B1311" s="188"/>
      <c r="C1311" s="1"/>
      <c r="D1311" s="1"/>
      <c r="E1311" s="1"/>
      <c r="F1311" s="1"/>
    </row>
    <row r="1312" spans="1:6" x14ac:dyDescent="0.25">
      <c r="A1312" s="188"/>
      <c r="B1312" s="188"/>
      <c r="C1312" s="1"/>
      <c r="D1312" s="1"/>
      <c r="E1312" s="1"/>
      <c r="F1312" s="1"/>
    </row>
    <row r="1313" spans="1:6" x14ac:dyDescent="0.25">
      <c r="A1313" s="188"/>
      <c r="B1313" s="188"/>
      <c r="C1313" s="1"/>
      <c r="D1313" s="1"/>
      <c r="E1313" s="1"/>
      <c r="F1313" s="1"/>
    </row>
    <row r="1314" spans="1:6" x14ac:dyDescent="0.25">
      <c r="A1314" s="188"/>
      <c r="B1314" s="188"/>
      <c r="C1314" s="1"/>
      <c r="D1314" s="1"/>
      <c r="E1314" s="1"/>
      <c r="F1314" s="1"/>
    </row>
    <row r="1315" spans="1:6" x14ac:dyDescent="0.25">
      <c r="A1315" s="188"/>
      <c r="B1315" s="188"/>
      <c r="C1315" s="1"/>
      <c r="D1315" s="1"/>
      <c r="E1315" s="1"/>
      <c r="F1315" s="1"/>
    </row>
    <row r="1316" spans="1:6" x14ac:dyDescent="0.25">
      <c r="A1316" s="188"/>
      <c r="B1316" s="188"/>
      <c r="C1316" s="1"/>
      <c r="D1316" s="1"/>
      <c r="E1316" s="1"/>
      <c r="F1316" s="1"/>
    </row>
    <row r="1317" spans="1:6" x14ac:dyDescent="0.25">
      <c r="A1317" s="188"/>
      <c r="B1317" s="188"/>
      <c r="C1317" s="1"/>
      <c r="D1317" s="1"/>
      <c r="E1317" s="1"/>
      <c r="F1317" s="1"/>
    </row>
    <row r="1318" spans="1:6" x14ac:dyDescent="0.25">
      <c r="A1318" s="188"/>
      <c r="B1318" s="188"/>
      <c r="C1318" s="1"/>
      <c r="D1318" s="1"/>
      <c r="E1318" s="1"/>
      <c r="F1318" s="1"/>
    </row>
    <row r="1319" spans="1:6" x14ac:dyDescent="0.25">
      <c r="A1319" s="188"/>
      <c r="B1319" s="188"/>
      <c r="C1319" s="1"/>
      <c r="D1319" s="1"/>
      <c r="E1319" s="1"/>
      <c r="F1319" s="1"/>
    </row>
    <row r="1320" spans="1:6" x14ac:dyDescent="0.25">
      <c r="A1320" s="188"/>
      <c r="B1320" s="188"/>
      <c r="C1320" s="1"/>
      <c r="D1320" s="1"/>
      <c r="E1320" s="1"/>
      <c r="F1320" s="1"/>
    </row>
    <row r="1321" spans="1:6" x14ac:dyDescent="0.25">
      <c r="A1321" s="188"/>
      <c r="B1321" s="188"/>
      <c r="C1321" s="1"/>
      <c r="D1321" s="1"/>
      <c r="E1321" s="1"/>
      <c r="F1321" s="1"/>
    </row>
    <row r="1322" spans="1:6" x14ac:dyDescent="0.25">
      <c r="A1322" s="188"/>
      <c r="B1322" s="188"/>
      <c r="C1322" s="1"/>
      <c r="D1322" s="1"/>
      <c r="E1322" s="1"/>
      <c r="F1322" s="1"/>
    </row>
    <row r="1323" spans="1:6" x14ac:dyDescent="0.25">
      <c r="A1323" s="188"/>
      <c r="B1323" s="188"/>
      <c r="C1323" s="1"/>
      <c r="D1323" s="1"/>
      <c r="E1323" s="1"/>
      <c r="F1323" s="1"/>
    </row>
    <row r="1324" spans="1:6" x14ac:dyDescent="0.25">
      <c r="A1324" s="188"/>
      <c r="B1324" s="188"/>
      <c r="C1324" s="1"/>
      <c r="D1324" s="1"/>
      <c r="E1324" s="1"/>
      <c r="F1324" s="1"/>
    </row>
    <row r="1325" spans="1:6" x14ac:dyDescent="0.25">
      <c r="A1325" s="188"/>
      <c r="B1325" s="188"/>
      <c r="C1325" s="1"/>
      <c r="D1325" s="1"/>
      <c r="E1325" s="1"/>
      <c r="F1325" s="1"/>
    </row>
    <row r="1326" spans="1:6" x14ac:dyDescent="0.25">
      <c r="A1326" s="188"/>
      <c r="B1326" s="188"/>
      <c r="C1326" s="1"/>
      <c r="D1326" s="1"/>
      <c r="E1326" s="1"/>
      <c r="F1326" s="1"/>
    </row>
    <row r="1327" spans="1:6" x14ac:dyDescent="0.25">
      <c r="A1327" s="188"/>
      <c r="B1327" s="188"/>
      <c r="C1327" s="1"/>
      <c r="D1327" s="1"/>
      <c r="E1327" s="1"/>
      <c r="F1327" s="1"/>
    </row>
    <row r="1328" spans="1:6" x14ac:dyDescent="0.25">
      <c r="A1328" s="188"/>
      <c r="B1328" s="188"/>
      <c r="C1328" s="1"/>
      <c r="D1328" s="1"/>
      <c r="E1328" s="1"/>
      <c r="F1328" s="1"/>
    </row>
    <row r="1329" spans="1:6" x14ac:dyDescent="0.25">
      <c r="A1329" s="188"/>
      <c r="B1329" s="188"/>
      <c r="C1329" s="1"/>
      <c r="D1329" s="1"/>
      <c r="E1329" s="1"/>
      <c r="F1329" s="1"/>
    </row>
    <row r="1330" spans="1:6" x14ac:dyDescent="0.25">
      <c r="A1330" s="188"/>
      <c r="B1330" s="188"/>
      <c r="C1330" s="1"/>
      <c r="D1330" s="1"/>
      <c r="E1330" s="1"/>
      <c r="F1330" s="1"/>
    </row>
    <row r="1331" spans="1:6" x14ac:dyDescent="0.25">
      <c r="A1331" s="188"/>
      <c r="B1331" s="188"/>
      <c r="C1331" s="1"/>
      <c r="D1331" s="1"/>
      <c r="E1331" s="1"/>
      <c r="F1331" s="1"/>
    </row>
    <row r="1332" spans="1:6" x14ac:dyDescent="0.25">
      <c r="A1332" s="188"/>
      <c r="B1332" s="188"/>
      <c r="C1332" s="1"/>
      <c r="D1332" s="1"/>
      <c r="E1332" s="1"/>
      <c r="F1332" s="1"/>
    </row>
    <row r="1333" spans="1:6" x14ac:dyDescent="0.25">
      <c r="A1333" s="188"/>
      <c r="B1333" s="188"/>
      <c r="C1333" s="1"/>
      <c r="D1333" s="1"/>
      <c r="E1333" s="1"/>
      <c r="F1333" s="1"/>
    </row>
    <row r="1334" spans="1:6" x14ac:dyDescent="0.25">
      <c r="A1334" s="188"/>
      <c r="B1334" s="188"/>
      <c r="C1334" s="1"/>
      <c r="D1334" s="1"/>
      <c r="E1334" s="1"/>
      <c r="F1334" s="1"/>
    </row>
    <row r="1335" spans="1:6" x14ac:dyDescent="0.25">
      <c r="A1335" s="188"/>
      <c r="B1335" s="188"/>
      <c r="C1335" s="1"/>
      <c r="D1335" s="1"/>
      <c r="E1335" s="1"/>
      <c r="F1335" s="1"/>
    </row>
    <row r="1336" spans="1:6" x14ac:dyDescent="0.25">
      <c r="A1336" s="188"/>
      <c r="B1336" s="188"/>
      <c r="C1336" s="1"/>
      <c r="D1336" s="1"/>
      <c r="E1336" s="1"/>
      <c r="F1336" s="1"/>
    </row>
    <row r="1337" spans="1:6" x14ac:dyDescent="0.25">
      <c r="A1337" s="188"/>
      <c r="B1337" s="188"/>
      <c r="C1337" s="1"/>
      <c r="D1337" s="1"/>
      <c r="E1337" s="1"/>
      <c r="F1337" s="1"/>
    </row>
    <row r="1338" spans="1:6" x14ac:dyDescent="0.25">
      <c r="A1338" s="188"/>
      <c r="B1338" s="188"/>
      <c r="C1338" s="1"/>
      <c r="D1338" s="1"/>
      <c r="E1338" s="1"/>
      <c r="F1338" s="1"/>
    </row>
    <row r="1339" spans="1:6" x14ac:dyDescent="0.25">
      <c r="A1339" s="188"/>
      <c r="B1339" s="188"/>
      <c r="C1339" s="1"/>
      <c r="D1339" s="1"/>
      <c r="E1339" s="1"/>
      <c r="F1339" s="1"/>
    </row>
    <row r="1340" spans="1:6" x14ac:dyDescent="0.25">
      <c r="A1340" s="188"/>
      <c r="B1340" s="188"/>
      <c r="C1340" s="1"/>
      <c r="D1340" s="1"/>
      <c r="E1340" s="1"/>
      <c r="F1340" s="1"/>
    </row>
    <row r="1341" spans="1:6" x14ac:dyDescent="0.25">
      <c r="A1341" s="188"/>
      <c r="B1341" s="188"/>
      <c r="C1341" s="1"/>
      <c r="D1341" s="1"/>
      <c r="E1341" s="1"/>
      <c r="F1341" s="1"/>
    </row>
    <row r="1342" spans="1:6" x14ac:dyDescent="0.25">
      <c r="A1342" s="188"/>
      <c r="B1342" s="188"/>
      <c r="C1342" s="1"/>
      <c r="D1342" s="1"/>
      <c r="E1342" s="1"/>
      <c r="F1342" s="1"/>
    </row>
    <row r="1343" spans="1:6" x14ac:dyDescent="0.25">
      <c r="A1343" s="188"/>
      <c r="B1343" s="188"/>
      <c r="C1343" s="1"/>
      <c r="D1343" s="1"/>
      <c r="E1343" s="1"/>
      <c r="F1343" s="1"/>
    </row>
    <row r="1344" spans="1:6" x14ac:dyDescent="0.25">
      <c r="A1344" s="188"/>
      <c r="B1344" s="188"/>
      <c r="C1344" s="1"/>
      <c r="D1344" s="1"/>
      <c r="E1344" s="1"/>
      <c r="F1344" s="1"/>
    </row>
    <row r="1345" spans="1:6" x14ac:dyDescent="0.25">
      <c r="A1345" s="188"/>
      <c r="B1345" s="188"/>
      <c r="C1345" s="1"/>
      <c r="D1345" s="1"/>
      <c r="E1345" s="1"/>
      <c r="F1345" s="1"/>
    </row>
    <row r="1346" spans="1:6" x14ac:dyDescent="0.25">
      <c r="A1346" s="188"/>
      <c r="B1346" s="188"/>
      <c r="C1346" s="1"/>
      <c r="D1346" s="1"/>
      <c r="E1346" s="1"/>
      <c r="F1346" s="1"/>
    </row>
    <row r="1347" spans="1:6" x14ac:dyDescent="0.25">
      <c r="A1347" s="188"/>
      <c r="B1347" s="188"/>
      <c r="C1347" s="1"/>
      <c r="D1347" s="1"/>
      <c r="E1347" s="1"/>
      <c r="F1347" s="1"/>
    </row>
    <row r="1348" spans="1:6" x14ac:dyDescent="0.25">
      <c r="A1348" s="188"/>
      <c r="B1348" s="188"/>
      <c r="C1348" s="1"/>
      <c r="D1348" s="1"/>
      <c r="E1348" s="1"/>
      <c r="F1348" s="1"/>
    </row>
    <row r="1349" spans="1:6" x14ac:dyDescent="0.25">
      <c r="A1349" s="188"/>
      <c r="B1349" s="188"/>
      <c r="C1349" s="1"/>
      <c r="D1349" s="1"/>
      <c r="E1349" s="1"/>
      <c r="F1349" s="1"/>
    </row>
    <row r="1350" spans="1:6" x14ac:dyDescent="0.25">
      <c r="A1350" s="188"/>
      <c r="B1350" s="188"/>
      <c r="C1350" s="1"/>
      <c r="D1350" s="1"/>
      <c r="E1350" s="1"/>
      <c r="F1350" s="1"/>
    </row>
    <row r="1351" spans="1:6" x14ac:dyDescent="0.25">
      <c r="A1351" s="188"/>
      <c r="B1351" s="188"/>
      <c r="C1351" s="1"/>
      <c r="D1351" s="1"/>
      <c r="E1351" s="1"/>
      <c r="F1351" s="1"/>
    </row>
    <row r="1352" spans="1:6" x14ac:dyDescent="0.25">
      <c r="A1352" s="188"/>
      <c r="B1352" s="188"/>
      <c r="C1352" s="1"/>
      <c r="D1352" s="1"/>
      <c r="E1352" s="1"/>
      <c r="F1352" s="1"/>
    </row>
    <row r="1353" spans="1:6" x14ac:dyDescent="0.25">
      <c r="A1353" s="188"/>
      <c r="B1353" s="188"/>
      <c r="C1353" s="1"/>
      <c r="D1353" s="1"/>
      <c r="E1353" s="1"/>
      <c r="F1353" s="1"/>
    </row>
    <row r="1354" spans="1:6" x14ac:dyDescent="0.25">
      <c r="A1354" s="188"/>
      <c r="B1354" s="188"/>
      <c r="C1354" s="1"/>
      <c r="D1354" s="1"/>
      <c r="E1354" s="1"/>
      <c r="F1354" s="1"/>
    </row>
    <row r="1355" spans="1:6" x14ac:dyDescent="0.25">
      <c r="A1355" s="188"/>
      <c r="B1355" s="188"/>
      <c r="C1355" s="1"/>
      <c r="D1355" s="1"/>
      <c r="E1355" s="1"/>
      <c r="F1355" s="1"/>
    </row>
    <row r="1356" spans="1:6" x14ac:dyDescent="0.25">
      <c r="A1356" s="188"/>
      <c r="B1356" s="188"/>
      <c r="C1356" s="1"/>
      <c r="D1356" s="1"/>
      <c r="E1356" s="1"/>
      <c r="F1356" s="1"/>
    </row>
    <row r="1357" spans="1:6" x14ac:dyDescent="0.25">
      <c r="A1357" s="188"/>
      <c r="B1357" s="188"/>
      <c r="C1357" s="1"/>
      <c r="D1357" s="1"/>
      <c r="E1357" s="1"/>
      <c r="F1357" s="1"/>
    </row>
    <row r="1358" spans="1:6" x14ac:dyDescent="0.25">
      <c r="A1358" s="188"/>
      <c r="B1358" s="188"/>
      <c r="C1358" s="1"/>
      <c r="D1358" s="1"/>
      <c r="E1358" s="1"/>
      <c r="F1358" s="1"/>
    </row>
    <row r="1359" spans="1:6" x14ac:dyDescent="0.25">
      <c r="A1359" s="188"/>
      <c r="B1359" s="188"/>
      <c r="C1359" s="1"/>
      <c r="D1359" s="1"/>
      <c r="E1359" s="1"/>
      <c r="F1359" s="1"/>
    </row>
    <row r="1360" spans="1:6" x14ac:dyDescent="0.25">
      <c r="A1360" s="188"/>
      <c r="B1360" s="188"/>
      <c r="C1360" s="1"/>
      <c r="D1360" s="1"/>
      <c r="E1360" s="1"/>
      <c r="F1360" s="1"/>
    </row>
    <row r="1361" spans="1:6" x14ac:dyDescent="0.25">
      <c r="A1361" s="188"/>
      <c r="B1361" s="188"/>
      <c r="C1361" s="1"/>
      <c r="D1361" s="1"/>
      <c r="E1361" s="1"/>
      <c r="F1361" s="1"/>
    </row>
    <row r="1362" spans="1:6" x14ac:dyDescent="0.25">
      <c r="A1362" s="188"/>
      <c r="B1362" s="188"/>
      <c r="C1362" s="1"/>
      <c r="D1362" s="1"/>
      <c r="E1362" s="1"/>
      <c r="F1362" s="1"/>
    </row>
    <row r="1363" spans="1:6" x14ac:dyDescent="0.25">
      <c r="A1363" s="188"/>
      <c r="B1363" s="188"/>
      <c r="C1363" s="1"/>
      <c r="D1363" s="1"/>
      <c r="E1363" s="1"/>
      <c r="F1363" s="1"/>
    </row>
    <row r="1364" spans="1:6" x14ac:dyDescent="0.25">
      <c r="A1364" s="188"/>
      <c r="B1364" s="188"/>
      <c r="C1364" s="1"/>
      <c r="D1364" s="1"/>
      <c r="E1364" s="1"/>
      <c r="F1364" s="1"/>
    </row>
    <row r="1365" spans="1:6" x14ac:dyDescent="0.25">
      <c r="A1365" s="188"/>
      <c r="B1365" s="188"/>
      <c r="C1365" s="1"/>
      <c r="D1365" s="1"/>
      <c r="E1365" s="1"/>
      <c r="F1365" s="1"/>
    </row>
    <row r="1366" spans="1:6" x14ac:dyDescent="0.25">
      <c r="A1366" s="188"/>
      <c r="B1366" s="188"/>
      <c r="C1366" s="1"/>
      <c r="D1366" s="1"/>
      <c r="E1366" s="1"/>
      <c r="F1366" s="1"/>
    </row>
    <row r="1367" spans="1:6" x14ac:dyDescent="0.25">
      <c r="A1367" s="188"/>
      <c r="B1367" s="188"/>
      <c r="C1367" s="1"/>
      <c r="D1367" s="1"/>
      <c r="E1367" s="1"/>
      <c r="F1367" s="1"/>
    </row>
    <row r="1368" spans="1:6" x14ac:dyDescent="0.25">
      <c r="A1368" s="188"/>
      <c r="B1368" s="188"/>
      <c r="C1368" s="1"/>
      <c r="D1368" s="1"/>
      <c r="E1368" s="1"/>
      <c r="F1368" s="1"/>
    </row>
    <row r="1369" spans="1:6" x14ac:dyDescent="0.25">
      <c r="A1369" s="188"/>
      <c r="B1369" s="188"/>
      <c r="C1369" s="1"/>
      <c r="D1369" s="1"/>
      <c r="E1369" s="1"/>
      <c r="F1369" s="1"/>
    </row>
    <row r="1370" spans="1:6" x14ac:dyDescent="0.25">
      <c r="A1370" s="188"/>
      <c r="B1370" s="188"/>
      <c r="C1370" s="1"/>
      <c r="D1370" s="1"/>
      <c r="E1370" s="1"/>
      <c r="F1370" s="1"/>
    </row>
    <row r="1371" spans="1:6" x14ac:dyDescent="0.25">
      <c r="A1371" s="188"/>
      <c r="B1371" s="188"/>
      <c r="C1371" s="1"/>
      <c r="D1371" s="1"/>
      <c r="E1371" s="1"/>
      <c r="F1371" s="1"/>
    </row>
    <row r="1372" spans="1:6" x14ac:dyDescent="0.25">
      <c r="A1372" s="188"/>
      <c r="B1372" s="188"/>
      <c r="C1372" s="1"/>
      <c r="D1372" s="1"/>
      <c r="E1372" s="1"/>
      <c r="F1372" s="1"/>
    </row>
    <row r="1373" spans="1:6" x14ac:dyDescent="0.25">
      <c r="A1373" s="188"/>
      <c r="B1373" s="188"/>
      <c r="C1373" s="1"/>
      <c r="D1373" s="1"/>
      <c r="E1373" s="1"/>
      <c r="F1373" s="1"/>
    </row>
    <row r="1374" spans="1:6" x14ac:dyDescent="0.25">
      <c r="A1374" s="188"/>
      <c r="B1374" s="188"/>
      <c r="C1374" s="1"/>
      <c r="D1374" s="1"/>
      <c r="E1374" s="1"/>
      <c r="F1374" s="1"/>
    </row>
    <row r="1375" spans="1:6" x14ac:dyDescent="0.25">
      <c r="A1375" s="188"/>
      <c r="B1375" s="188"/>
      <c r="C1375" s="1"/>
      <c r="D1375" s="1"/>
      <c r="E1375" s="1"/>
      <c r="F1375" s="1"/>
    </row>
    <row r="1376" spans="1:6" x14ac:dyDescent="0.25">
      <c r="A1376" s="188"/>
      <c r="B1376" s="188"/>
      <c r="C1376" s="1"/>
      <c r="D1376" s="1"/>
      <c r="E1376" s="1"/>
      <c r="F1376" s="1"/>
    </row>
    <row r="1377" spans="1:6" x14ac:dyDescent="0.25">
      <c r="A1377" s="188"/>
      <c r="B1377" s="188"/>
      <c r="C1377" s="1"/>
      <c r="D1377" s="1"/>
      <c r="E1377" s="1"/>
      <c r="F1377" s="1"/>
    </row>
    <row r="1378" spans="1:6" x14ac:dyDescent="0.25">
      <c r="A1378" s="188"/>
      <c r="B1378" s="188"/>
      <c r="C1378" s="1"/>
      <c r="D1378" s="1"/>
      <c r="E1378" s="1"/>
      <c r="F1378" s="1"/>
    </row>
    <row r="1379" spans="1:6" x14ac:dyDescent="0.25">
      <c r="A1379" s="188"/>
      <c r="B1379" s="188"/>
      <c r="C1379" s="1"/>
      <c r="D1379" s="1"/>
      <c r="E1379" s="1"/>
      <c r="F1379" s="1"/>
    </row>
    <row r="1380" spans="1:6" x14ac:dyDescent="0.25">
      <c r="A1380" s="188"/>
      <c r="B1380" s="188"/>
      <c r="C1380" s="1"/>
      <c r="D1380" s="1"/>
      <c r="E1380" s="1"/>
      <c r="F1380" s="1"/>
    </row>
    <row r="1381" spans="1:6" x14ac:dyDescent="0.25">
      <c r="A1381" s="188"/>
      <c r="B1381" s="188"/>
      <c r="C1381" s="1"/>
      <c r="D1381" s="1"/>
      <c r="E1381" s="1"/>
      <c r="F1381" s="1"/>
    </row>
    <row r="1382" spans="1:6" x14ac:dyDescent="0.25">
      <c r="A1382" s="188"/>
      <c r="B1382" s="188"/>
      <c r="C1382" s="1"/>
      <c r="D1382" s="1"/>
      <c r="E1382" s="1"/>
      <c r="F1382" s="1"/>
    </row>
    <row r="1383" spans="1:6" x14ac:dyDescent="0.25">
      <c r="A1383" s="188"/>
      <c r="B1383" s="188"/>
      <c r="C1383" s="1"/>
      <c r="D1383" s="1"/>
      <c r="E1383" s="1"/>
      <c r="F1383" s="1"/>
    </row>
    <row r="1384" spans="1:6" x14ac:dyDescent="0.25">
      <c r="A1384" s="188"/>
      <c r="B1384" s="188"/>
      <c r="C1384" s="1"/>
      <c r="D1384" s="1"/>
      <c r="E1384" s="1"/>
      <c r="F1384" s="1"/>
    </row>
    <row r="1385" spans="1:6" x14ac:dyDescent="0.25">
      <c r="A1385" s="188"/>
      <c r="B1385" s="188"/>
      <c r="C1385" s="1"/>
      <c r="D1385" s="1"/>
      <c r="E1385" s="1"/>
      <c r="F1385" s="1"/>
    </row>
    <row r="1386" spans="1:6" x14ac:dyDescent="0.25">
      <c r="A1386" s="188"/>
      <c r="B1386" s="188"/>
      <c r="C1386" s="1"/>
      <c r="D1386" s="1"/>
      <c r="E1386" s="1"/>
      <c r="F1386" s="1"/>
    </row>
    <row r="1387" spans="1:6" x14ac:dyDescent="0.25">
      <c r="A1387" s="188"/>
      <c r="B1387" s="188"/>
      <c r="C1387" s="1"/>
      <c r="D1387" s="1"/>
      <c r="E1387" s="1"/>
      <c r="F1387" s="1"/>
    </row>
    <row r="1388" spans="1:6" x14ac:dyDescent="0.25">
      <c r="A1388" s="188"/>
      <c r="B1388" s="188"/>
      <c r="C1388" s="1"/>
      <c r="D1388" s="1"/>
      <c r="E1388" s="1"/>
      <c r="F1388" s="1"/>
    </row>
    <row r="1389" spans="1:6" x14ac:dyDescent="0.25">
      <c r="A1389" s="188"/>
      <c r="B1389" s="188"/>
      <c r="C1389" s="1"/>
      <c r="D1389" s="1"/>
      <c r="E1389" s="1"/>
      <c r="F1389" s="1"/>
    </row>
    <row r="1390" spans="1:6" x14ac:dyDescent="0.25">
      <c r="A1390" s="188"/>
      <c r="B1390" s="188"/>
      <c r="C1390" s="1"/>
      <c r="D1390" s="1"/>
      <c r="E1390" s="1"/>
      <c r="F1390" s="1"/>
    </row>
    <row r="1391" spans="1:6" x14ac:dyDescent="0.25">
      <c r="A1391" s="188"/>
      <c r="B1391" s="188"/>
      <c r="C1391" s="1"/>
      <c r="D1391" s="1"/>
      <c r="E1391" s="1"/>
      <c r="F1391" s="1"/>
    </row>
    <row r="1392" spans="1:6" x14ac:dyDescent="0.25">
      <c r="A1392" s="188"/>
      <c r="B1392" s="188"/>
      <c r="C1392" s="1"/>
      <c r="D1392" s="1"/>
      <c r="E1392" s="1"/>
      <c r="F1392" s="1"/>
    </row>
    <row r="1393" spans="1:6" x14ac:dyDescent="0.25">
      <c r="A1393" s="188"/>
      <c r="B1393" s="188"/>
      <c r="C1393" s="1"/>
      <c r="D1393" s="1"/>
      <c r="E1393" s="1"/>
      <c r="F1393" s="1"/>
    </row>
    <row r="1394" spans="1:6" x14ac:dyDescent="0.25">
      <c r="A1394" s="188"/>
      <c r="B1394" s="188"/>
      <c r="C1394" s="1"/>
      <c r="D1394" s="1"/>
      <c r="E1394" s="1"/>
      <c r="F1394" s="1"/>
    </row>
    <row r="1395" spans="1:6" x14ac:dyDescent="0.25">
      <c r="A1395" s="188"/>
      <c r="B1395" s="188"/>
      <c r="C1395" s="1"/>
      <c r="D1395" s="1"/>
      <c r="E1395" s="1"/>
      <c r="F1395" s="1"/>
    </row>
    <row r="1396" spans="1:6" x14ac:dyDescent="0.25">
      <c r="A1396" s="188"/>
      <c r="B1396" s="188"/>
      <c r="C1396" s="1"/>
      <c r="D1396" s="1"/>
      <c r="E1396" s="1"/>
      <c r="F1396" s="1"/>
    </row>
    <row r="1397" spans="1:6" x14ac:dyDescent="0.25">
      <c r="A1397" s="188"/>
      <c r="B1397" s="188"/>
      <c r="C1397" s="1"/>
      <c r="D1397" s="1"/>
      <c r="E1397" s="1"/>
      <c r="F1397" s="1"/>
    </row>
    <row r="1398" spans="1:6" x14ac:dyDescent="0.25">
      <c r="A1398" s="188"/>
      <c r="B1398" s="188"/>
      <c r="C1398" s="1"/>
      <c r="D1398" s="1"/>
      <c r="E1398" s="1"/>
      <c r="F1398" s="1"/>
    </row>
    <row r="1399" spans="1:6" x14ac:dyDescent="0.25">
      <c r="A1399" s="188"/>
      <c r="B1399" s="188"/>
      <c r="C1399" s="1"/>
      <c r="D1399" s="1"/>
      <c r="E1399" s="1"/>
      <c r="F1399" s="1"/>
    </row>
    <row r="1400" spans="1:6" x14ac:dyDescent="0.25">
      <c r="A1400" s="188"/>
      <c r="B1400" s="188"/>
      <c r="C1400" s="1"/>
      <c r="D1400" s="1"/>
      <c r="E1400" s="1"/>
      <c r="F1400" s="1"/>
    </row>
    <row r="1401" spans="1:6" x14ac:dyDescent="0.25">
      <c r="A1401" s="188"/>
      <c r="B1401" s="188"/>
      <c r="C1401" s="1"/>
      <c r="D1401" s="1"/>
      <c r="E1401" s="1"/>
      <c r="F1401" s="1"/>
    </row>
    <row r="1402" spans="1:6" x14ac:dyDescent="0.25">
      <c r="A1402" s="188"/>
      <c r="B1402" s="188"/>
      <c r="C1402" s="1"/>
      <c r="D1402" s="1"/>
      <c r="E1402" s="1"/>
      <c r="F1402" s="1"/>
    </row>
    <row r="1403" spans="1:6" x14ac:dyDescent="0.25">
      <c r="A1403" s="188"/>
      <c r="B1403" s="188"/>
      <c r="C1403" s="1"/>
      <c r="D1403" s="1"/>
      <c r="E1403" s="1"/>
      <c r="F1403" s="1"/>
    </row>
    <row r="1404" spans="1:6" x14ac:dyDescent="0.25">
      <c r="A1404" s="188"/>
      <c r="B1404" s="188"/>
      <c r="C1404" s="1"/>
      <c r="D1404" s="1"/>
      <c r="E1404" s="1"/>
      <c r="F1404" s="1"/>
    </row>
    <row r="1405" spans="1:6" x14ac:dyDescent="0.25">
      <c r="A1405" s="188"/>
      <c r="B1405" s="188"/>
      <c r="C1405" s="1"/>
      <c r="D1405" s="1"/>
      <c r="E1405" s="1"/>
      <c r="F1405" s="1"/>
    </row>
    <row r="1406" spans="1:6" x14ac:dyDescent="0.25">
      <c r="A1406" s="188"/>
      <c r="B1406" s="188"/>
      <c r="C1406" s="1"/>
      <c r="D1406" s="1"/>
      <c r="E1406" s="1"/>
      <c r="F1406" s="1"/>
    </row>
    <row r="1407" spans="1:6" x14ac:dyDescent="0.25">
      <c r="A1407" s="188"/>
      <c r="B1407" s="188"/>
      <c r="C1407" s="1"/>
      <c r="D1407" s="1"/>
      <c r="E1407" s="1"/>
      <c r="F1407" s="1"/>
    </row>
    <row r="1408" spans="1:6" x14ac:dyDescent="0.25">
      <c r="A1408" s="188"/>
      <c r="B1408" s="188"/>
      <c r="C1408" s="1"/>
      <c r="D1408" s="1"/>
      <c r="E1408" s="1"/>
      <c r="F1408" s="1"/>
    </row>
    <row r="1409" spans="1:6" x14ac:dyDescent="0.25">
      <c r="A1409" s="188"/>
      <c r="B1409" s="188"/>
      <c r="C1409" s="1"/>
      <c r="D1409" s="1"/>
      <c r="E1409" s="1"/>
      <c r="F1409" s="1"/>
    </row>
    <row r="1410" spans="1:6" x14ac:dyDescent="0.25">
      <c r="A1410" s="188"/>
      <c r="B1410" s="188"/>
      <c r="C1410" s="1"/>
      <c r="D1410" s="1"/>
      <c r="E1410" s="1"/>
      <c r="F1410" s="1"/>
    </row>
    <row r="1411" spans="1:6" x14ac:dyDescent="0.25">
      <c r="A1411" s="188"/>
      <c r="B1411" s="188"/>
      <c r="C1411" s="1"/>
      <c r="D1411" s="1"/>
      <c r="E1411" s="1"/>
      <c r="F1411" s="1"/>
    </row>
    <row r="1412" spans="1:6" x14ac:dyDescent="0.25">
      <c r="A1412" s="188"/>
      <c r="B1412" s="188"/>
      <c r="C1412" s="1"/>
      <c r="D1412" s="1"/>
      <c r="E1412" s="1"/>
      <c r="F1412" s="1"/>
    </row>
    <row r="1413" spans="1:6" x14ac:dyDescent="0.25">
      <c r="A1413" s="188"/>
      <c r="B1413" s="188"/>
      <c r="C1413" s="1"/>
      <c r="D1413" s="1"/>
      <c r="E1413" s="1"/>
      <c r="F1413" s="1"/>
    </row>
    <row r="1414" spans="1:6" x14ac:dyDescent="0.25">
      <c r="A1414" s="188"/>
      <c r="B1414" s="188"/>
      <c r="C1414" s="1"/>
      <c r="D1414" s="1"/>
      <c r="E1414" s="1"/>
      <c r="F1414" s="1"/>
    </row>
    <row r="1415" spans="1:6" x14ac:dyDescent="0.25">
      <c r="A1415" s="188"/>
      <c r="B1415" s="188"/>
      <c r="C1415" s="1"/>
      <c r="D1415" s="1"/>
      <c r="E1415" s="1"/>
      <c r="F1415" s="1"/>
    </row>
    <row r="1416" spans="1:6" x14ac:dyDescent="0.25">
      <c r="A1416" s="188"/>
      <c r="B1416" s="188"/>
      <c r="C1416" s="1"/>
      <c r="D1416" s="1"/>
      <c r="E1416" s="1"/>
      <c r="F1416" s="1"/>
    </row>
    <row r="1417" spans="1:6" x14ac:dyDescent="0.25">
      <c r="A1417" s="188"/>
      <c r="B1417" s="188"/>
      <c r="C1417" s="1"/>
      <c r="D1417" s="1"/>
      <c r="E1417" s="1"/>
      <c r="F1417" s="1"/>
    </row>
    <row r="1418" spans="1:6" x14ac:dyDescent="0.25">
      <c r="A1418" s="188"/>
      <c r="B1418" s="188"/>
      <c r="C1418" s="1"/>
      <c r="D1418" s="1"/>
      <c r="E1418" s="1"/>
      <c r="F1418" s="1"/>
    </row>
    <row r="1419" spans="1:6" x14ac:dyDescent="0.25">
      <c r="A1419" s="188"/>
      <c r="B1419" s="188"/>
      <c r="C1419" s="1"/>
      <c r="D1419" s="1"/>
      <c r="E1419" s="1"/>
      <c r="F1419" s="1"/>
    </row>
    <row r="1420" spans="1:6" x14ac:dyDescent="0.25">
      <c r="A1420" s="188"/>
      <c r="B1420" s="188"/>
      <c r="C1420" s="1"/>
      <c r="D1420" s="1"/>
      <c r="E1420" s="1"/>
      <c r="F1420" s="1"/>
    </row>
    <row r="1421" spans="1:6" x14ac:dyDescent="0.25">
      <c r="A1421" s="188"/>
      <c r="B1421" s="188"/>
      <c r="C1421" s="1"/>
      <c r="D1421" s="1"/>
      <c r="E1421" s="1"/>
      <c r="F1421" s="1"/>
    </row>
    <row r="1422" spans="1:6" x14ac:dyDescent="0.25">
      <c r="A1422" s="188"/>
      <c r="B1422" s="188"/>
      <c r="C1422" s="1"/>
      <c r="D1422" s="1"/>
      <c r="E1422" s="1"/>
      <c r="F1422" s="1"/>
    </row>
    <row r="1423" spans="1:6" x14ac:dyDescent="0.25">
      <c r="A1423" s="188"/>
      <c r="B1423" s="188"/>
      <c r="C1423" s="1"/>
      <c r="D1423" s="1"/>
      <c r="E1423" s="1"/>
      <c r="F1423" s="1"/>
    </row>
    <row r="1424" spans="1:6" x14ac:dyDescent="0.25">
      <c r="A1424" s="188"/>
      <c r="B1424" s="188"/>
      <c r="C1424" s="1"/>
      <c r="D1424" s="1"/>
      <c r="E1424" s="1"/>
      <c r="F1424" s="1"/>
    </row>
    <row r="1425" spans="1:6" x14ac:dyDescent="0.25">
      <c r="A1425" s="188"/>
      <c r="B1425" s="188"/>
      <c r="C1425" s="1"/>
      <c r="D1425" s="1"/>
      <c r="E1425" s="1"/>
      <c r="F1425" s="1"/>
    </row>
    <row r="1426" spans="1:6" x14ac:dyDescent="0.25">
      <c r="A1426" s="188"/>
      <c r="B1426" s="188"/>
      <c r="C1426" s="1"/>
      <c r="D1426" s="1"/>
      <c r="E1426" s="1"/>
      <c r="F1426" s="1"/>
    </row>
    <row r="1427" spans="1:6" x14ac:dyDescent="0.25">
      <c r="A1427" s="188"/>
      <c r="B1427" s="188"/>
      <c r="C1427" s="1"/>
      <c r="D1427" s="1"/>
      <c r="E1427" s="1"/>
      <c r="F1427" s="1"/>
    </row>
    <row r="1428" spans="1:6" x14ac:dyDescent="0.25">
      <c r="A1428" s="188"/>
      <c r="B1428" s="188"/>
      <c r="C1428" s="1"/>
      <c r="D1428" s="1"/>
      <c r="E1428" s="1"/>
      <c r="F1428" s="1"/>
    </row>
    <row r="1429" spans="1:6" x14ac:dyDescent="0.25">
      <c r="A1429" s="188"/>
      <c r="B1429" s="188"/>
      <c r="C1429" s="1"/>
      <c r="D1429" s="1"/>
      <c r="E1429" s="1"/>
      <c r="F1429" s="1"/>
    </row>
    <row r="1430" spans="1:6" x14ac:dyDescent="0.25">
      <c r="A1430" s="188"/>
      <c r="B1430" s="188"/>
      <c r="C1430" s="1"/>
      <c r="D1430" s="1"/>
      <c r="E1430" s="1"/>
      <c r="F1430" s="1"/>
    </row>
    <row r="1431" spans="1:6" x14ac:dyDescent="0.25">
      <c r="A1431" s="188"/>
      <c r="B1431" s="188"/>
      <c r="C1431" s="1"/>
      <c r="D1431" s="1"/>
      <c r="E1431" s="1"/>
      <c r="F1431" s="1"/>
    </row>
    <row r="1432" spans="1:6" x14ac:dyDescent="0.25">
      <c r="A1432" s="188"/>
      <c r="B1432" s="188"/>
      <c r="C1432" s="1"/>
      <c r="D1432" s="1"/>
      <c r="E1432" s="1"/>
      <c r="F1432" s="1"/>
    </row>
    <row r="1433" spans="1:6" x14ac:dyDescent="0.25">
      <c r="A1433" s="188"/>
      <c r="B1433" s="188"/>
      <c r="C1433" s="1"/>
      <c r="D1433" s="1"/>
      <c r="E1433" s="1"/>
      <c r="F1433" s="1"/>
    </row>
    <row r="1434" spans="1:6" x14ac:dyDescent="0.25">
      <c r="A1434" s="188"/>
      <c r="B1434" s="188"/>
      <c r="C1434" s="1"/>
      <c r="D1434" s="1"/>
      <c r="E1434" s="1"/>
      <c r="F1434" s="1"/>
    </row>
    <row r="1435" spans="1:6" x14ac:dyDescent="0.25">
      <c r="A1435" s="188"/>
      <c r="B1435" s="188"/>
      <c r="C1435" s="1"/>
      <c r="D1435" s="1"/>
      <c r="E1435" s="1"/>
      <c r="F1435" s="1"/>
    </row>
    <row r="1436" spans="1:6" x14ac:dyDescent="0.25">
      <c r="A1436" s="188"/>
      <c r="B1436" s="188"/>
      <c r="C1436" s="1"/>
      <c r="D1436" s="1"/>
      <c r="E1436" s="1"/>
      <c r="F1436" s="1"/>
    </row>
    <row r="1437" spans="1:6" x14ac:dyDescent="0.25">
      <c r="A1437" s="188"/>
      <c r="B1437" s="188"/>
      <c r="C1437" s="1"/>
      <c r="D1437" s="1"/>
      <c r="E1437" s="1"/>
      <c r="F1437" s="1"/>
    </row>
    <row r="1438" spans="1:6" x14ac:dyDescent="0.25">
      <c r="A1438" s="188"/>
      <c r="B1438" s="188"/>
      <c r="C1438" s="1"/>
      <c r="D1438" s="1"/>
      <c r="E1438" s="1"/>
      <c r="F1438" s="1"/>
    </row>
    <row r="1439" spans="1:6" x14ac:dyDescent="0.25">
      <c r="A1439" s="188"/>
      <c r="B1439" s="188"/>
      <c r="C1439" s="1"/>
      <c r="D1439" s="1"/>
      <c r="E1439" s="1"/>
      <c r="F1439" s="1"/>
    </row>
    <row r="1440" spans="1:6" x14ac:dyDescent="0.25">
      <c r="A1440" s="188"/>
      <c r="B1440" s="188"/>
      <c r="C1440" s="1"/>
      <c r="D1440" s="1"/>
      <c r="E1440" s="1"/>
      <c r="F1440" s="1"/>
    </row>
    <row r="1441" spans="1:6" x14ac:dyDescent="0.25">
      <c r="A1441" s="188"/>
      <c r="B1441" s="188"/>
      <c r="C1441" s="1"/>
      <c r="D1441" s="1"/>
      <c r="E1441" s="1"/>
      <c r="F1441" s="1"/>
    </row>
    <row r="1442" spans="1:6" x14ac:dyDescent="0.25">
      <c r="A1442" s="188"/>
      <c r="B1442" s="188"/>
      <c r="C1442" s="1"/>
      <c r="D1442" s="1"/>
      <c r="E1442" s="1"/>
      <c r="F1442" s="1"/>
    </row>
    <row r="1443" spans="1:6" x14ac:dyDescent="0.25">
      <c r="A1443" s="188"/>
      <c r="B1443" s="188"/>
      <c r="C1443" s="1"/>
      <c r="D1443" s="1"/>
      <c r="E1443" s="1"/>
      <c r="F1443" s="1"/>
    </row>
    <row r="1444" spans="1:6" x14ac:dyDescent="0.25">
      <c r="A1444" s="188"/>
      <c r="B1444" s="188"/>
      <c r="C1444" s="1"/>
      <c r="D1444" s="1"/>
      <c r="E1444" s="1"/>
      <c r="F1444" s="1"/>
    </row>
    <row r="1445" spans="1:6" x14ac:dyDescent="0.25">
      <c r="A1445" s="188"/>
      <c r="B1445" s="188"/>
      <c r="C1445" s="1"/>
      <c r="D1445" s="1"/>
      <c r="E1445" s="1"/>
      <c r="F1445" s="1"/>
    </row>
    <row r="1446" spans="1:6" x14ac:dyDescent="0.25">
      <c r="A1446" s="188"/>
      <c r="B1446" s="188"/>
      <c r="C1446" s="1"/>
      <c r="D1446" s="1"/>
      <c r="E1446" s="1"/>
      <c r="F1446" s="1"/>
    </row>
    <row r="1447" spans="1:6" x14ac:dyDescent="0.25">
      <c r="A1447" s="188"/>
      <c r="B1447" s="188"/>
      <c r="C1447" s="1"/>
      <c r="D1447" s="1"/>
      <c r="E1447" s="1"/>
      <c r="F1447" s="1"/>
    </row>
    <row r="1448" spans="1:6" x14ac:dyDescent="0.25">
      <c r="A1448" s="188"/>
      <c r="B1448" s="188"/>
      <c r="C1448" s="1"/>
      <c r="D1448" s="1"/>
      <c r="E1448" s="1"/>
      <c r="F1448" s="1"/>
    </row>
    <row r="1449" spans="1:6" x14ac:dyDescent="0.25">
      <c r="A1449" s="188"/>
      <c r="B1449" s="188"/>
      <c r="C1449" s="1"/>
      <c r="D1449" s="1"/>
      <c r="E1449" s="1"/>
      <c r="F1449" s="1"/>
    </row>
    <row r="1450" spans="1:6" x14ac:dyDescent="0.25">
      <c r="A1450" s="188"/>
      <c r="B1450" s="188"/>
      <c r="C1450" s="1"/>
      <c r="D1450" s="1"/>
      <c r="E1450" s="1"/>
      <c r="F1450" s="1"/>
    </row>
    <row r="1451" spans="1:6" x14ac:dyDescent="0.25">
      <c r="A1451" s="188"/>
      <c r="B1451" s="188"/>
      <c r="C1451" s="1"/>
      <c r="D1451" s="1"/>
      <c r="E1451" s="1"/>
      <c r="F1451" s="1"/>
    </row>
    <row r="1452" spans="1:6" x14ac:dyDescent="0.25">
      <c r="A1452" s="188"/>
      <c r="B1452" s="188"/>
      <c r="C1452" s="1"/>
      <c r="D1452" s="1"/>
      <c r="E1452" s="1"/>
      <c r="F1452" s="1"/>
    </row>
    <row r="1453" spans="1:6" x14ac:dyDescent="0.25">
      <c r="A1453" s="188"/>
      <c r="B1453" s="188"/>
      <c r="C1453" s="1"/>
      <c r="D1453" s="1"/>
      <c r="E1453" s="1"/>
      <c r="F1453" s="1"/>
    </row>
    <row r="1454" spans="1:6" x14ac:dyDescent="0.25">
      <c r="A1454" s="188"/>
      <c r="B1454" s="188"/>
      <c r="C1454" s="1"/>
      <c r="D1454" s="1"/>
      <c r="E1454" s="1"/>
      <c r="F1454" s="1"/>
    </row>
    <row r="1455" spans="1:6" x14ac:dyDescent="0.25">
      <c r="A1455" s="188"/>
      <c r="B1455" s="188"/>
      <c r="C1455" s="1"/>
      <c r="D1455" s="1"/>
      <c r="E1455" s="1"/>
      <c r="F1455" s="1"/>
    </row>
    <row r="1456" spans="1:6" x14ac:dyDescent="0.25">
      <c r="A1456" s="188"/>
      <c r="B1456" s="188"/>
      <c r="C1456" s="1"/>
      <c r="D1456" s="1"/>
      <c r="E1456" s="1"/>
      <c r="F1456" s="1"/>
    </row>
    <row r="1457" spans="1:6" x14ac:dyDescent="0.25">
      <c r="A1457" s="188"/>
      <c r="B1457" s="188"/>
      <c r="C1457" s="1"/>
      <c r="D1457" s="1"/>
      <c r="E1457" s="1"/>
      <c r="F1457" s="1"/>
    </row>
    <row r="1458" spans="1:6" x14ac:dyDescent="0.25">
      <c r="A1458" s="188"/>
      <c r="B1458" s="188"/>
      <c r="C1458" s="1"/>
      <c r="D1458" s="1"/>
      <c r="E1458" s="1"/>
      <c r="F1458" s="1"/>
    </row>
    <row r="1459" spans="1:6" x14ac:dyDescent="0.25">
      <c r="A1459" s="188"/>
      <c r="B1459" s="188"/>
      <c r="C1459" s="1"/>
      <c r="D1459" s="1"/>
      <c r="E1459" s="1"/>
      <c r="F1459" s="1"/>
    </row>
    <row r="1460" spans="1:6" x14ac:dyDescent="0.25">
      <c r="A1460" s="188"/>
      <c r="B1460" s="188"/>
      <c r="C1460" s="1"/>
      <c r="D1460" s="1"/>
      <c r="E1460" s="1"/>
      <c r="F1460" s="1"/>
    </row>
    <row r="1461" spans="1:6" x14ac:dyDescent="0.25">
      <c r="A1461" s="188"/>
      <c r="B1461" s="188"/>
      <c r="C1461" s="1"/>
      <c r="D1461" s="1"/>
      <c r="E1461" s="1"/>
      <c r="F1461" s="1"/>
    </row>
    <row r="1462" spans="1:6" x14ac:dyDescent="0.25">
      <c r="A1462" s="188"/>
      <c r="B1462" s="188"/>
      <c r="C1462" s="1"/>
      <c r="D1462" s="1"/>
      <c r="E1462" s="1"/>
      <c r="F1462" s="1"/>
    </row>
    <row r="1463" spans="1:6" x14ac:dyDescent="0.25">
      <c r="A1463" s="188"/>
      <c r="B1463" s="188"/>
      <c r="C1463" s="1"/>
      <c r="D1463" s="1"/>
      <c r="E1463" s="1"/>
      <c r="F1463" s="1"/>
    </row>
    <row r="1464" spans="1:6" x14ac:dyDescent="0.25">
      <c r="A1464" s="188"/>
      <c r="B1464" s="188"/>
      <c r="C1464" s="1"/>
      <c r="D1464" s="1"/>
      <c r="E1464" s="1"/>
      <c r="F1464" s="1"/>
    </row>
    <row r="1465" spans="1:6" x14ac:dyDescent="0.25">
      <c r="A1465" s="188"/>
      <c r="B1465" s="188"/>
      <c r="C1465" s="1"/>
      <c r="D1465" s="1"/>
      <c r="E1465" s="1"/>
      <c r="F1465" s="1"/>
    </row>
    <row r="1466" spans="1:6" x14ac:dyDescent="0.25">
      <c r="A1466" s="188"/>
      <c r="B1466" s="188"/>
      <c r="C1466" s="1"/>
      <c r="D1466" s="1"/>
      <c r="E1466" s="1"/>
      <c r="F1466" s="1"/>
    </row>
    <row r="1467" spans="1:6" x14ac:dyDescent="0.25">
      <c r="A1467" s="188"/>
      <c r="B1467" s="188"/>
      <c r="C1467" s="1"/>
      <c r="D1467" s="1"/>
      <c r="E1467" s="1"/>
      <c r="F1467" s="1"/>
    </row>
    <row r="1468" spans="1:6" x14ac:dyDescent="0.25">
      <c r="A1468" s="188"/>
      <c r="B1468" s="188"/>
      <c r="C1468" s="1"/>
      <c r="D1468" s="1"/>
      <c r="E1468" s="1"/>
      <c r="F1468" s="1"/>
    </row>
    <row r="1469" spans="1:6" x14ac:dyDescent="0.25">
      <c r="A1469" s="188"/>
      <c r="B1469" s="188"/>
      <c r="C1469" s="1"/>
      <c r="D1469" s="1"/>
      <c r="E1469" s="1"/>
      <c r="F1469" s="1"/>
    </row>
    <row r="1470" spans="1:6" x14ac:dyDescent="0.25">
      <c r="A1470" s="188"/>
      <c r="B1470" s="188"/>
      <c r="C1470" s="1"/>
      <c r="D1470" s="1"/>
      <c r="E1470" s="1"/>
      <c r="F1470" s="1"/>
    </row>
    <row r="1471" spans="1:6" x14ac:dyDescent="0.25">
      <c r="A1471" s="188"/>
      <c r="B1471" s="188"/>
      <c r="C1471" s="1"/>
      <c r="D1471" s="1"/>
      <c r="E1471" s="1"/>
      <c r="F1471" s="1"/>
    </row>
    <row r="1472" spans="1:6" x14ac:dyDescent="0.25">
      <c r="A1472" s="188"/>
      <c r="B1472" s="188"/>
      <c r="C1472" s="1"/>
      <c r="D1472" s="1"/>
      <c r="E1472" s="1"/>
      <c r="F1472" s="1"/>
    </row>
    <row r="1473" spans="1:6" x14ac:dyDescent="0.25">
      <c r="A1473" s="188"/>
      <c r="B1473" s="188"/>
      <c r="C1473" s="1"/>
      <c r="D1473" s="1"/>
      <c r="E1473" s="1"/>
      <c r="F1473" s="1"/>
    </row>
    <row r="1474" spans="1:6" x14ac:dyDescent="0.25">
      <c r="A1474" s="188"/>
      <c r="B1474" s="188"/>
      <c r="C1474" s="1"/>
      <c r="D1474" s="1"/>
      <c r="E1474" s="1"/>
      <c r="F1474" s="1"/>
    </row>
    <row r="1475" spans="1:6" x14ac:dyDescent="0.25">
      <c r="A1475" s="188"/>
      <c r="B1475" s="188"/>
      <c r="C1475" s="1"/>
      <c r="D1475" s="1"/>
      <c r="E1475" s="1"/>
      <c r="F1475" s="1"/>
    </row>
    <row r="1476" spans="1:6" x14ac:dyDescent="0.25">
      <c r="A1476" s="188"/>
      <c r="B1476" s="188"/>
      <c r="C1476" s="1"/>
      <c r="D1476" s="1"/>
      <c r="E1476" s="1"/>
      <c r="F1476" s="1"/>
    </row>
    <row r="1477" spans="1:6" x14ac:dyDescent="0.25">
      <c r="A1477" s="188"/>
      <c r="B1477" s="188"/>
      <c r="C1477" s="1"/>
      <c r="D1477" s="1"/>
      <c r="E1477" s="1"/>
      <c r="F1477" s="1"/>
    </row>
    <row r="1478" spans="1:6" x14ac:dyDescent="0.25">
      <c r="A1478" s="188"/>
      <c r="B1478" s="188"/>
      <c r="C1478" s="1"/>
      <c r="D1478" s="1"/>
      <c r="E1478" s="1"/>
      <c r="F1478" s="1"/>
    </row>
    <row r="1479" spans="1:6" x14ac:dyDescent="0.25">
      <c r="A1479" s="188"/>
      <c r="B1479" s="188"/>
      <c r="C1479" s="1"/>
      <c r="D1479" s="1"/>
      <c r="E1479" s="1"/>
      <c r="F1479" s="1"/>
    </row>
    <row r="1480" spans="1:6" x14ac:dyDescent="0.25">
      <c r="A1480" s="188"/>
      <c r="B1480" s="188"/>
      <c r="C1480" s="1"/>
      <c r="D1480" s="1"/>
      <c r="E1480" s="1"/>
      <c r="F1480" s="1"/>
    </row>
    <row r="1481" spans="1:6" x14ac:dyDescent="0.25">
      <c r="A1481" s="188"/>
      <c r="B1481" s="188"/>
      <c r="C1481" s="1"/>
      <c r="D1481" s="1"/>
      <c r="E1481" s="1"/>
      <c r="F1481" s="1"/>
    </row>
    <row r="1482" spans="1:6" x14ac:dyDescent="0.25">
      <c r="A1482" s="188"/>
      <c r="B1482" s="188"/>
      <c r="C1482" s="1"/>
      <c r="D1482" s="1"/>
      <c r="E1482" s="1"/>
      <c r="F1482" s="1"/>
    </row>
    <row r="1483" spans="1:6" x14ac:dyDescent="0.25">
      <c r="A1483" s="188"/>
      <c r="B1483" s="188"/>
      <c r="C1483" s="1"/>
      <c r="D1483" s="1"/>
      <c r="E1483" s="1"/>
      <c r="F1483" s="1"/>
    </row>
    <row r="1484" spans="1:6" x14ac:dyDescent="0.25">
      <c r="A1484" s="188"/>
      <c r="B1484" s="188"/>
      <c r="C1484" s="1"/>
      <c r="D1484" s="1"/>
      <c r="E1484" s="1"/>
      <c r="F1484" s="1"/>
    </row>
    <row r="1485" spans="1:6" x14ac:dyDescent="0.25">
      <c r="A1485" s="188"/>
      <c r="B1485" s="188"/>
      <c r="C1485" s="1"/>
      <c r="D1485" s="1"/>
      <c r="E1485" s="1"/>
      <c r="F1485" s="1"/>
    </row>
    <row r="1486" spans="1:6" x14ac:dyDescent="0.25">
      <c r="A1486" s="188"/>
      <c r="B1486" s="188"/>
      <c r="C1486" s="1"/>
      <c r="D1486" s="1"/>
      <c r="E1486" s="1"/>
      <c r="F1486" s="1"/>
    </row>
    <row r="1487" spans="1:6" x14ac:dyDescent="0.25">
      <c r="A1487" s="188"/>
      <c r="B1487" s="188"/>
      <c r="C1487" s="1"/>
      <c r="D1487" s="1"/>
      <c r="E1487" s="1"/>
      <c r="F1487" s="1"/>
    </row>
    <row r="1488" spans="1:6" x14ac:dyDescent="0.25">
      <c r="A1488" s="188"/>
      <c r="B1488" s="188"/>
      <c r="C1488" s="1"/>
      <c r="D1488" s="1"/>
      <c r="E1488" s="1"/>
      <c r="F1488" s="1"/>
    </row>
    <row r="1489" spans="1:6" x14ac:dyDescent="0.25">
      <c r="A1489" s="188"/>
      <c r="B1489" s="188"/>
      <c r="C1489" s="1"/>
      <c r="D1489" s="1"/>
      <c r="E1489" s="1"/>
      <c r="F1489" s="1"/>
    </row>
    <row r="1490" spans="1:6" x14ac:dyDescent="0.25">
      <c r="A1490" s="188"/>
      <c r="B1490" s="188"/>
      <c r="C1490" s="1"/>
      <c r="D1490" s="1"/>
      <c r="E1490" s="1"/>
      <c r="F1490" s="1"/>
    </row>
    <row r="1491" spans="1:6" x14ac:dyDescent="0.25">
      <c r="A1491" s="188"/>
      <c r="B1491" s="188"/>
      <c r="C1491" s="1"/>
      <c r="D1491" s="1"/>
      <c r="E1491" s="1"/>
      <c r="F1491" s="1"/>
    </row>
    <row r="1492" spans="1:6" x14ac:dyDescent="0.25">
      <c r="A1492" s="188"/>
      <c r="B1492" s="188"/>
      <c r="C1492" s="1"/>
      <c r="D1492" s="1"/>
      <c r="E1492" s="1"/>
      <c r="F1492" s="1"/>
    </row>
    <row r="1493" spans="1:6" x14ac:dyDescent="0.25">
      <c r="A1493" s="188"/>
      <c r="B1493" s="188"/>
      <c r="C1493" s="1"/>
      <c r="D1493" s="1"/>
      <c r="E1493" s="1"/>
      <c r="F1493" s="1"/>
    </row>
    <row r="1494" spans="1:6" x14ac:dyDescent="0.25">
      <c r="A1494" s="188"/>
      <c r="B1494" s="188"/>
      <c r="C1494" s="1"/>
      <c r="D1494" s="1"/>
      <c r="E1494" s="1"/>
      <c r="F1494" s="1"/>
    </row>
    <row r="1495" spans="1:6" x14ac:dyDescent="0.25">
      <c r="A1495" s="188"/>
      <c r="B1495" s="188"/>
      <c r="C1495" s="1"/>
      <c r="D1495" s="1"/>
      <c r="E1495" s="1"/>
      <c r="F1495" s="1"/>
    </row>
    <row r="1496" spans="1:6" x14ac:dyDescent="0.25">
      <c r="A1496" s="188"/>
      <c r="B1496" s="188"/>
      <c r="C1496" s="1"/>
      <c r="D1496" s="1"/>
      <c r="E1496" s="1"/>
      <c r="F1496" s="1"/>
    </row>
    <row r="1497" spans="1:6" x14ac:dyDescent="0.25">
      <c r="A1497" s="188"/>
      <c r="B1497" s="188"/>
      <c r="C1497" s="1"/>
      <c r="D1497" s="1"/>
      <c r="E1497" s="1"/>
      <c r="F1497" s="1"/>
    </row>
    <row r="1498" spans="1:6" x14ac:dyDescent="0.25">
      <c r="A1498" s="188"/>
      <c r="B1498" s="188"/>
      <c r="C1498" s="1"/>
      <c r="D1498" s="1"/>
      <c r="E1498" s="1"/>
      <c r="F1498" s="1"/>
    </row>
    <row r="1499" spans="1:6" x14ac:dyDescent="0.25">
      <c r="A1499" s="188"/>
      <c r="B1499" s="188"/>
      <c r="C1499" s="1"/>
      <c r="D1499" s="1"/>
      <c r="E1499" s="1"/>
      <c r="F1499" s="1"/>
    </row>
    <row r="1500" spans="1:6" x14ac:dyDescent="0.25">
      <c r="A1500" s="188"/>
      <c r="B1500" s="188"/>
      <c r="C1500" s="1"/>
      <c r="D1500" s="1"/>
      <c r="E1500" s="1"/>
      <c r="F1500" s="1"/>
    </row>
    <row r="1501" spans="1:6" x14ac:dyDescent="0.25">
      <c r="A1501" s="188"/>
      <c r="B1501" s="188"/>
      <c r="C1501" s="1"/>
      <c r="D1501" s="1"/>
      <c r="E1501" s="1"/>
      <c r="F1501" s="1"/>
    </row>
    <row r="1502" spans="1:6" x14ac:dyDescent="0.25">
      <c r="A1502" s="188"/>
      <c r="B1502" s="188"/>
      <c r="C1502" s="1"/>
      <c r="D1502" s="1"/>
      <c r="E1502" s="1"/>
      <c r="F1502" s="1"/>
    </row>
    <row r="1503" spans="1:6" x14ac:dyDescent="0.25">
      <c r="A1503" s="188"/>
      <c r="B1503" s="188"/>
      <c r="C1503" s="1"/>
      <c r="D1503" s="1"/>
      <c r="E1503" s="1"/>
      <c r="F1503" s="1"/>
    </row>
    <row r="1504" spans="1:6" x14ac:dyDescent="0.25">
      <c r="A1504" s="188"/>
      <c r="B1504" s="188"/>
      <c r="C1504" s="1"/>
      <c r="D1504" s="1"/>
      <c r="E1504" s="1"/>
      <c r="F1504" s="1"/>
    </row>
    <row r="1505" spans="1:6" x14ac:dyDescent="0.25">
      <c r="A1505" s="188"/>
      <c r="B1505" s="188"/>
      <c r="C1505" s="1"/>
      <c r="D1505" s="1"/>
      <c r="E1505" s="1"/>
      <c r="F1505" s="1"/>
    </row>
    <row r="1506" spans="1:6" x14ac:dyDescent="0.25">
      <c r="A1506" s="188"/>
      <c r="B1506" s="188"/>
      <c r="C1506" s="1"/>
      <c r="D1506" s="1"/>
      <c r="E1506" s="1"/>
      <c r="F1506" s="1"/>
    </row>
    <row r="1507" spans="1:6" x14ac:dyDescent="0.25">
      <c r="A1507" s="188"/>
      <c r="B1507" s="188"/>
      <c r="C1507" s="1"/>
      <c r="D1507" s="1"/>
      <c r="E1507" s="1"/>
      <c r="F1507" s="1"/>
    </row>
    <row r="1508" spans="1:6" x14ac:dyDescent="0.25">
      <c r="A1508" s="188"/>
      <c r="B1508" s="188"/>
      <c r="C1508" s="1"/>
      <c r="D1508" s="1"/>
      <c r="E1508" s="1"/>
      <c r="F1508" s="1"/>
    </row>
    <row r="1509" spans="1:6" x14ac:dyDescent="0.25">
      <c r="A1509" s="188"/>
      <c r="B1509" s="188"/>
      <c r="C1509" s="1"/>
      <c r="D1509" s="1"/>
      <c r="E1509" s="1"/>
      <c r="F1509" s="1"/>
    </row>
    <row r="1510" spans="1:6" x14ac:dyDescent="0.25">
      <c r="A1510" s="188"/>
      <c r="B1510" s="188"/>
      <c r="C1510" s="1"/>
      <c r="D1510" s="1"/>
      <c r="E1510" s="1"/>
      <c r="F1510" s="1"/>
    </row>
    <row r="1511" spans="1:6" x14ac:dyDescent="0.25">
      <c r="A1511" s="188"/>
      <c r="B1511" s="188"/>
      <c r="C1511" s="1"/>
      <c r="D1511" s="1"/>
      <c r="E1511" s="1"/>
      <c r="F1511" s="1"/>
    </row>
    <row r="1512" spans="1:6" x14ac:dyDescent="0.25">
      <c r="A1512" s="188"/>
      <c r="B1512" s="188"/>
      <c r="C1512" s="1"/>
      <c r="D1512" s="1"/>
      <c r="E1512" s="1"/>
      <c r="F1512" s="1"/>
    </row>
    <row r="1513" spans="1:6" x14ac:dyDescent="0.25">
      <c r="A1513" s="188"/>
      <c r="B1513" s="188"/>
      <c r="C1513" s="1"/>
      <c r="D1513" s="1"/>
      <c r="E1513" s="1"/>
      <c r="F1513" s="1"/>
    </row>
    <row r="1514" spans="1:6" x14ac:dyDescent="0.25">
      <c r="A1514" s="188"/>
      <c r="B1514" s="188"/>
      <c r="C1514" s="1"/>
      <c r="D1514" s="1"/>
      <c r="E1514" s="1"/>
      <c r="F1514" s="1"/>
    </row>
    <row r="1515" spans="1:6" x14ac:dyDescent="0.25">
      <c r="A1515" s="188"/>
      <c r="B1515" s="188"/>
      <c r="C1515" s="1"/>
      <c r="D1515" s="1"/>
      <c r="E1515" s="1"/>
      <c r="F1515" s="1"/>
    </row>
    <row r="1516" spans="1:6" x14ac:dyDescent="0.25">
      <c r="A1516" s="188"/>
      <c r="B1516" s="188"/>
      <c r="C1516" s="1"/>
      <c r="D1516" s="1"/>
      <c r="E1516" s="1"/>
      <c r="F1516" s="1"/>
    </row>
    <row r="1517" spans="1:6" x14ac:dyDescent="0.25">
      <c r="A1517" s="188"/>
      <c r="B1517" s="188"/>
      <c r="C1517" s="1"/>
      <c r="D1517" s="1"/>
      <c r="E1517" s="1"/>
      <c r="F1517" s="1"/>
    </row>
    <row r="1518" spans="1:6" x14ac:dyDescent="0.25">
      <c r="A1518" s="188"/>
      <c r="B1518" s="188"/>
      <c r="C1518" s="1"/>
      <c r="D1518" s="1"/>
      <c r="E1518" s="1"/>
      <c r="F1518" s="1"/>
    </row>
    <row r="1519" spans="1:6" x14ac:dyDescent="0.25">
      <c r="A1519" s="188"/>
      <c r="B1519" s="188"/>
      <c r="C1519" s="1"/>
      <c r="D1519" s="1"/>
      <c r="E1519" s="1"/>
      <c r="F1519" s="1"/>
    </row>
    <row r="1520" spans="1:6" x14ac:dyDescent="0.25">
      <c r="A1520" s="188"/>
      <c r="B1520" s="188"/>
      <c r="C1520" s="1"/>
      <c r="D1520" s="1"/>
      <c r="E1520" s="1"/>
      <c r="F1520" s="1"/>
    </row>
    <row r="1521" spans="1:6" x14ac:dyDescent="0.25">
      <c r="A1521" s="188"/>
      <c r="B1521" s="188"/>
      <c r="C1521" s="1"/>
      <c r="D1521" s="1"/>
      <c r="E1521" s="1"/>
      <c r="F1521" s="1"/>
    </row>
    <row r="1522" spans="1:6" x14ac:dyDescent="0.25">
      <c r="A1522" s="188"/>
      <c r="B1522" s="188"/>
      <c r="C1522" s="1"/>
      <c r="D1522" s="1"/>
      <c r="E1522" s="1"/>
      <c r="F1522" s="1"/>
    </row>
    <row r="1523" spans="1:6" x14ac:dyDescent="0.25">
      <c r="A1523" s="188"/>
      <c r="B1523" s="188"/>
      <c r="C1523" s="1"/>
      <c r="D1523" s="1"/>
      <c r="E1523" s="1"/>
      <c r="F1523" s="1"/>
    </row>
    <row r="1524" spans="1:6" x14ac:dyDescent="0.25">
      <c r="A1524" s="188"/>
      <c r="B1524" s="188"/>
      <c r="C1524" s="1"/>
      <c r="D1524" s="1"/>
      <c r="E1524" s="1"/>
      <c r="F1524" s="1"/>
    </row>
    <row r="1525" spans="1:6" x14ac:dyDescent="0.25">
      <c r="A1525" s="188"/>
      <c r="B1525" s="188"/>
      <c r="C1525" s="1"/>
      <c r="D1525" s="1"/>
      <c r="E1525" s="1"/>
      <c r="F1525" s="1"/>
    </row>
    <row r="1526" spans="1:6" x14ac:dyDescent="0.25">
      <c r="A1526" s="188"/>
      <c r="B1526" s="188"/>
      <c r="C1526" s="1"/>
      <c r="D1526" s="1"/>
      <c r="E1526" s="1"/>
      <c r="F1526" s="1"/>
    </row>
    <row r="1527" spans="1:6" x14ac:dyDescent="0.25">
      <c r="A1527" s="188"/>
      <c r="B1527" s="188"/>
      <c r="C1527" s="1"/>
      <c r="D1527" s="1"/>
      <c r="E1527" s="1"/>
      <c r="F1527" s="1"/>
    </row>
    <row r="1528" spans="1:6" x14ac:dyDescent="0.25">
      <c r="A1528" s="188"/>
      <c r="B1528" s="188"/>
      <c r="C1528" s="1"/>
      <c r="D1528" s="1"/>
      <c r="E1528" s="1"/>
      <c r="F1528" s="1"/>
    </row>
    <row r="1529" spans="1:6" x14ac:dyDescent="0.25">
      <c r="A1529" s="188"/>
      <c r="B1529" s="188"/>
      <c r="C1529" s="1"/>
      <c r="D1529" s="1"/>
      <c r="E1529" s="1"/>
      <c r="F1529" s="1"/>
    </row>
    <row r="1530" spans="1:6" x14ac:dyDescent="0.25">
      <c r="A1530" s="188"/>
      <c r="B1530" s="188"/>
      <c r="C1530" s="1"/>
      <c r="D1530" s="1"/>
      <c r="E1530" s="1"/>
      <c r="F1530" s="1"/>
    </row>
    <row r="1531" spans="1:6" x14ac:dyDescent="0.25">
      <c r="A1531" s="188"/>
      <c r="B1531" s="188"/>
      <c r="C1531" s="1"/>
      <c r="D1531" s="1"/>
      <c r="E1531" s="1"/>
      <c r="F1531" s="1"/>
    </row>
    <row r="1532" spans="1:6" x14ac:dyDescent="0.25">
      <c r="A1532" s="188"/>
      <c r="B1532" s="188"/>
      <c r="C1532" s="1"/>
      <c r="D1532" s="1"/>
      <c r="E1532" s="1"/>
      <c r="F1532" s="1"/>
    </row>
    <row r="1533" spans="1:6" x14ac:dyDescent="0.25">
      <c r="A1533" s="188"/>
      <c r="B1533" s="188"/>
      <c r="C1533" s="1"/>
      <c r="D1533" s="1"/>
      <c r="E1533" s="1"/>
      <c r="F1533" s="1"/>
    </row>
    <row r="1534" spans="1:6" x14ac:dyDescent="0.25">
      <c r="A1534" s="188"/>
      <c r="B1534" s="188"/>
      <c r="C1534" s="1"/>
      <c r="D1534" s="1"/>
      <c r="E1534" s="1"/>
      <c r="F1534" s="1"/>
    </row>
    <row r="1535" spans="1:6" x14ac:dyDescent="0.25">
      <c r="A1535" s="188"/>
      <c r="B1535" s="188"/>
      <c r="C1535" s="1"/>
      <c r="D1535" s="1"/>
      <c r="E1535" s="1"/>
      <c r="F1535" s="1"/>
    </row>
    <row r="1536" spans="1:6" x14ac:dyDescent="0.25">
      <c r="A1536" s="188"/>
      <c r="B1536" s="188"/>
      <c r="C1536" s="1"/>
      <c r="D1536" s="1"/>
      <c r="E1536" s="1"/>
      <c r="F1536" s="1"/>
    </row>
    <row r="1537" spans="1:6" x14ac:dyDescent="0.25">
      <c r="A1537" s="188"/>
      <c r="B1537" s="188"/>
      <c r="C1537" s="1"/>
      <c r="D1537" s="1"/>
      <c r="E1537" s="1"/>
      <c r="F1537" s="1"/>
    </row>
    <row r="1538" spans="1:6" x14ac:dyDescent="0.25">
      <c r="A1538" s="188"/>
      <c r="B1538" s="188"/>
      <c r="C1538" s="1"/>
      <c r="D1538" s="1"/>
      <c r="E1538" s="1"/>
      <c r="F1538" s="1"/>
    </row>
    <row r="1539" spans="1:6" x14ac:dyDescent="0.25">
      <c r="A1539" s="188"/>
      <c r="B1539" s="188"/>
      <c r="C1539" s="1"/>
      <c r="D1539" s="1"/>
      <c r="E1539" s="1"/>
      <c r="F1539" s="1"/>
    </row>
    <row r="1540" spans="1:6" x14ac:dyDescent="0.25">
      <c r="A1540" s="188"/>
      <c r="B1540" s="188"/>
      <c r="C1540" s="1"/>
      <c r="D1540" s="1"/>
      <c r="E1540" s="1"/>
      <c r="F1540" s="1"/>
    </row>
    <row r="1541" spans="1:6" x14ac:dyDescent="0.25">
      <c r="A1541" s="188"/>
      <c r="B1541" s="188"/>
      <c r="C1541" s="1"/>
      <c r="D1541" s="1"/>
      <c r="E1541" s="1"/>
      <c r="F1541" s="1"/>
    </row>
    <row r="1542" spans="1:6" x14ac:dyDescent="0.25">
      <c r="A1542" s="188"/>
      <c r="B1542" s="188"/>
      <c r="C1542" s="1"/>
      <c r="D1542" s="1"/>
      <c r="E1542" s="1"/>
      <c r="F1542" s="1"/>
    </row>
    <row r="1543" spans="1:6" x14ac:dyDescent="0.25">
      <c r="A1543" s="188"/>
      <c r="B1543" s="188"/>
      <c r="C1543" s="1"/>
      <c r="D1543" s="1"/>
      <c r="E1543" s="1"/>
      <c r="F1543" s="1"/>
    </row>
    <row r="1544" spans="1:6" x14ac:dyDescent="0.25">
      <c r="A1544" s="188"/>
      <c r="B1544" s="188"/>
      <c r="C1544" s="1"/>
      <c r="D1544" s="1"/>
      <c r="E1544" s="1"/>
      <c r="F1544" s="1"/>
    </row>
    <row r="1545" spans="1:6" x14ac:dyDescent="0.25">
      <c r="A1545" s="188"/>
      <c r="B1545" s="188"/>
      <c r="C1545" s="1"/>
      <c r="D1545" s="1"/>
      <c r="E1545" s="1"/>
      <c r="F1545" s="1"/>
    </row>
    <row r="1546" spans="1:6" x14ac:dyDescent="0.25">
      <c r="A1546" s="188"/>
      <c r="B1546" s="188"/>
      <c r="C1546" s="1"/>
      <c r="D1546" s="1"/>
      <c r="E1546" s="1"/>
      <c r="F1546" s="1"/>
    </row>
    <row r="1547" spans="1:6" x14ac:dyDescent="0.25">
      <c r="A1547" s="188"/>
      <c r="B1547" s="188"/>
      <c r="C1547" s="1"/>
      <c r="D1547" s="1"/>
      <c r="E1547" s="1"/>
      <c r="F1547" s="1"/>
    </row>
    <row r="1548" spans="1:6" x14ac:dyDescent="0.25">
      <c r="A1548" s="188"/>
      <c r="B1548" s="188"/>
      <c r="C1548" s="1"/>
      <c r="D1548" s="1"/>
      <c r="E1548" s="1"/>
      <c r="F1548" s="1"/>
    </row>
    <row r="1549" spans="1:6" x14ac:dyDescent="0.25">
      <c r="A1549" s="188"/>
      <c r="B1549" s="188"/>
      <c r="C1549" s="1"/>
      <c r="D1549" s="1"/>
      <c r="E1549" s="1"/>
      <c r="F1549" s="1"/>
    </row>
    <row r="1550" spans="1:6" x14ac:dyDescent="0.25">
      <c r="A1550" s="188"/>
      <c r="B1550" s="188"/>
      <c r="C1550" s="1"/>
      <c r="D1550" s="1"/>
      <c r="E1550" s="1"/>
      <c r="F1550" s="1"/>
    </row>
    <row r="1551" spans="1:6" x14ac:dyDescent="0.25">
      <c r="A1551" s="188"/>
      <c r="B1551" s="188"/>
      <c r="C1551" s="1"/>
      <c r="D1551" s="1"/>
      <c r="E1551" s="1"/>
      <c r="F1551" s="1"/>
    </row>
    <row r="1552" spans="1:6" x14ac:dyDescent="0.25">
      <c r="A1552" s="188"/>
      <c r="B1552" s="188"/>
      <c r="C1552" s="1"/>
      <c r="D1552" s="1"/>
      <c r="E1552" s="1"/>
      <c r="F1552" s="1"/>
    </row>
    <row r="1553" spans="1:6" x14ac:dyDescent="0.25">
      <c r="A1553" s="188"/>
      <c r="B1553" s="188"/>
      <c r="C1553" s="1"/>
      <c r="D1553" s="1"/>
      <c r="E1553" s="1"/>
      <c r="F1553" s="1"/>
    </row>
    <row r="1554" spans="1:6" x14ac:dyDescent="0.25">
      <c r="A1554" s="188"/>
      <c r="B1554" s="188"/>
      <c r="C1554" s="1"/>
      <c r="D1554" s="1"/>
      <c r="E1554" s="1"/>
      <c r="F1554" s="1"/>
    </row>
    <row r="1555" spans="1:6" x14ac:dyDescent="0.25">
      <c r="A1555" s="188"/>
      <c r="B1555" s="188"/>
      <c r="C1555" s="1"/>
      <c r="D1555" s="1"/>
      <c r="E1555" s="1"/>
      <c r="F1555" s="1"/>
    </row>
    <row r="1556" spans="1:6" x14ac:dyDescent="0.25">
      <c r="A1556" s="188"/>
      <c r="B1556" s="188"/>
      <c r="C1556" s="1"/>
      <c r="D1556" s="1"/>
      <c r="E1556" s="1"/>
      <c r="F1556" s="1"/>
    </row>
    <row r="1557" spans="1:6" x14ac:dyDescent="0.25">
      <c r="A1557" s="188"/>
      <c r="B1557" s="188"/>
      <c r="C1557" s="1"/>
      <c r="D1557" s="1"/>
      <c r="E1557" s="1"/>
      <c r="F1557" s="1"/>
    </row>
    <row r="1558" spans="1:6" x14ac:dyDescent="0.25">
      <c r="A1558" s="188"/>
      <c r="B1558" s="188"/>
      <c r="C1558" s="1"/>
      <c r="D1558" s="1"/>
      <c r="E1558" s="1"/>
      <c r="F1558" s="1"/>
    </row>
    <row r="1559" spans="1:6" x14ac:dyDescent="0.25">
      <c r="A1559" s="188"/>
      <c r="B1559" s="188"/>
      <c r="C1559" s="1"/>
      <c r="D1559" s="1"/>
      <c r="E1559" s="1"/>
      <c r="F1559" s="1"/>
    </row>
    <row r="1560" spans="1:6" x14ac:dyDescent="0.25">
      <c r="A1560" s="188"/>
      <c r="B1560" s="188"/>
      <c r="C1560" s="1"/>
      <c r="D1560" s="1"/>
      <c r="E1560" s="1"/>
      <c r="F1560" s="1"/>
    </row>
    <row r="1561" spans="1:6" x14ac:dyDescent="0.25">
      <c r="A1561" s="188"/>
      <c r="B1561" s="188"/>
      <c r="C1561" s="1"/>
      <c r="D1561" s="1"/>
      <c r="E1561" s="1"/>
      <c r="F1561" s="1"/>
    </row>
    <row r="1562" spans="1:6" x14ac:dyDescent="0.25">
      <c r="A1562" s="188"/>
      <c r="B1562" s="188"/>
      <c r="C1562" s="1"/>
      <c r="D1562" s="1"/>
      <c r="E1562" s="1"/>
      <c r="F1562" s="1"/>
    </row>
    <row r="1563" spans="1:6" x14ac:dyDescent="0.25">
      <c r="A1563" s="188"/>
      <c r="B1563" s="188"/>
      <c r="C1563" s="1"/>
      <c r="D1563" s="1"/>
      <c r="E1563" s="1"/>
      <c r="F1563" s="1"/>
    </row>
    <row r="1564" spans="1:6" x14ac:dyDescent="0.25">
      <c r="A1564" s="188"/>
      <c r="B1564" s="188"/>
      <c r="C1564" s="1"/>
      <c r="D1564" s="1"/>
      <c r="E1564" s="1"/>
      <c r="F1564" s="1"/>
    </row>
    <row r="1565" spans="1:6" x14ac:dyDescent="0.25">
      <c r="A1565" s="188"/>
      <c r="B1565" s="188"/>
      <c r="C1565" s="1"/>
      <c r="D1565" s="1"/>
      <c r="E1565" s="1"/>
      <c r="F1565" s="1"/>
    </row>
    <row r="1566" spans="1:6" x14ac:dyDescent="0.25">
      <c r="A1566" s="188"/>
      <c r="B1566" s="188"/>
      <c r="C1566" s="1"/>
      <c r="D1566" s="1"/>
      <c r="E1566" s="1"/>
      <c r="F1566" s="1"/>
    </row>
    <row r="1567" spans="1:6" x14ac:dyDescent="0.25">
      <c r="A1567" s="188"/>
      <c r="B1567" s="188"/>
      <c r="C1567" s="1"/>
      <c r="D1567" s="1"/>
      <c r="E1567" s="1"/>
      <c r="F1567" s="1"/>
    </row>
    <row r="1568" spans="1:6" x14ac:dyDescent="0.25">
      <c r="A1568" s="188"/>
      <c r="B1568" s="188"/>
      <c r="C1568" s="1"/>
      <c r="D1568" s="1"/>
      <c r="E1568" s="1"/>
      <c r="F1568" s="1"/>
    </row>
    <row r="1569" spans="1:6" x14ac:dyDescent="0.25">
      <c r="A1569" s="188"/>
      <c r="B1569" s="188"/>
      <c r="C1569" s="1"/>
      <c r="D1569" s="1"/>
      <c r="E1569" s="1"/>
      <c r="F1569" s="1"/>
    </row>
    <row r="1570" spans="1:6" x14ac:dyDescent="0.25">
      <c r="A1570" s="188"/>
      <c r="B1570" s="188"/>
      <c r="C1570" s="1"/>
      <c r="D1570" s="1"/>
      <c r="E1570" s="1"/>
      <c r="F1570" s="1"/>
    </row>
    <row r="1571" spans="1:6" x14ac:dyDescent="0.25">
      <c r="A1571" s="188"/>
      <c r="B1571" s="188"/>
      <c r="C1571" s="1"/>
      <c r="D1571" s="1"/>
      <c r="E1571" s="1"/>
      <c r="F1571" s="1"/>
    </row>
    <row r="1572" spans="1:6" x14ac:dyDescent="0.25">
      <c r="A1572" s="188"/>
      <c r="B1572" s="188"/>
      <c r="C1572" s="1"/>
      <c r="D1572" s="1"/>
      <c r="E1572" s="1"/>
      <c r="F1572" s="1"/>
    </row>
    <row r="1573" spans="1:6" x14ac:dyDescent="0.25">
      <c r="A1573" s="188"/>
      <c r="B1573" s="188"/>
      <c r="C1573" s="1"/>
      <c r="D1573" s="1"/>
      <c r="E1573" s="1"/>
      <c r="F1573" s="1"/>
    </row>
    <row r="1574" spans="1:6" x14ac:dyDescent="0.25">
      <c r="A1574" s="188"/>
      <c r="B1574" s="188"/>
      <c r="C1574" s="1"/>
      <c r="D1574" s="1"/>
      <c r="E1574" s="1"/>
      <c r="F1574" s="1"/>
    </row>
    <row r="1575" spans="1:6" x14ac:dyDescent="0.25">
      <c r="A1575" s="188"/>
      <c r="B1575" s="188"/>
      <c r="C1575" s="1"/>
      <c r="D1575" s="1"/>
      <c r="E1575" s="1"/>
      <c r="F1575" s="1"/>
    </row>
    <row r="1576" spans="1:6" x14ac:dyDescent="0.25">
      <c r="A1576" s="188"/>
      <c r="B1576" s="188"/>
      <c r="C1576" s="1"/>
      <c r="D1576" s="1"/>
      <c r="E1576" s="1"/>
      <c r="F1576" s="1"/>
    </row>
    <row r="1577" spans="1:6" x14ac:dyDescent="0.25">
      <c r="A1577" s="188"/>
      <c r="B1577" s="188"/>
      <c r="C1577" s="1"/>
      <c r="D1577" s="1"/>
      <c r="E1577" s="1"/>
      <c r="F1577" s="1"/>
    </row>
    <row r="1578" spans="1:6" x14ac:dyDescent="0.25">
      <c r="A1578" s="188"/>
      <c r="B1578" s="188"/>
      <c r="C1578" s="1"/>
      <c r="D1578" s="1"/>
      <c r="E1578" s="1"/>
      <c r="F1578" s="1"/>
    </row>
    <row r="1579" spans="1:6" x14ac:dyDescent="0.25">
      <c r="A1579" s="188"/>
      <c r="B1579" s="188"/>
      <c r="C1579" s="1"/>
      <c r="D1579" s="1"/>
      <c r="E1579" s="1"/>
      <c r="F1579" s="1"/>
    </row>
    <row r="1580" spans="1:6" x14ac:dyDescent="0.25">
      <c r="A1580" s="188"/>
      <c r="B1580" s="188"/>
      <c r="C1580" s="1"/>
      <c r="D1580" s="1"/>
      <c r="E1580" s="1"/>
      <c r="F1580" s="1"/>
    </row>
    <row r="1581" spans="1:6" x14ac:dyDescent="0.25">
      <c r="A1581" s="188"/>
      <c r="B1581" s="188"/>
      <c r="C1581" s="1"/>
      <c r="D1581" s="1"/>
      <c r="E1581" s="1"/>
      <c r="F1581" s="1"/>
    </row>
    <row r="1582" spans="1:6" x14ac:dyDescent="0.25">
      <c r="A1582" s="188"/>
      <c r="B1582" s="188"/>
      <c r="C1582" s="1"/>
      <c r="D1582" s="1"/>
      <c r="E1582" s="1"/>
      <c r="F1582" s="1"/>
    </row>
    <row r="1583" spans="1:6" x14ac:dyDescent="0.25">
      <c r="A1583" s="188"/>
      <c r="B1583" s="188"/>
      <c r="C1583" s="1"/>
      <c r="D1583" s="1"/>
      <c r="E1583" s="1"/>
      <c r="F1583" s="1"/>
    </row>
    <row r="1584" spans="1:6" x14ac:dyDescent="0.25">
      <c r="A1584" s="188"/>
      <c r="B1584" s="188"/>
      <c r="C1584" s="1"/>
      <c r="D1584" s="1"/>
      <c r="E1584" s="1"/>
      <c r="F1584" s="1"/>
    </row>
    <row r="1585" spans="1:6" x14ac:dyDescent="0.25">
      <c r="A1585" s="188"/>
      <c r="B1585" s="188"/>
      <c r="C1585" s="1"/>
      <c r="D1585" s="1"/>
      <c r="E1585" s="1"/>
      <c r="F1585" s="1"/>
    </row>
    <row r="1586" spans="1:6" x14ac:dyDescent="0.25">
      <c r="A1586" s="188"/>
      <c r="B1586" s="188"/>
      <c r="C1586" s="1"/>
      <c r="D1586" s="1"/>
      <c r="E1586" s="1"/>
      <c r="F1586" s="1"/>
    </row>
    <row r="1587" spans="1:6" x14ac:dyDescent="0.25">
      <c r="A1587" s="188"/>
      <c r="B1587" s="188"/>
      <c r="C1587" s="1"/>
      <c r="D1587" s="1"/>
      <c r="E1587" s="1"/>
      <c r="F1587" s="1"/>
    </row>
    <row r="1588" spans="1:6" x14ac:dyDescent="0.25">
      <c r="A1588" s="188"/>
      <c r="B1588" s="188"/>
      <c r="C1588" s="1"/>
      <c r="D1588" s="1"/>
      <c r="E1588" s="1"/>
      <c r="F1588" s="1"/>
    </row>
    <row r="1589" spans="1:6" x14ac:dyDescent="0.25">
      <c r="A1589" s="188"/>
      <c r="B1589" s="188"/>
      <c r="C1589" s="1"/>
      <c r="D1589" s="1"/>
      <c r="E1589" s="1"/>
      <c r="F1589" s="1"/>
    </row>
    <row r="1590" spans="1:6" x14ac:dyDescent="0.25">
      <c r="A1590" s="188"/>
      <c r="B1590" s="188"/>
      <c r="C1590" s="1"/>
      <c r="D1590" s="1"/>
      <c r="E1590" s="1"/>
      <c r="F1590" s="1"/>
    </row>
    <row r="1591" spans="1:6" x14ac:dyDescent="0.25">
      <c r="A1591" s="188"/>
      <c r="B1591" s="188"/>
      <c r="C1591" s="1"/>
      <c r="D1591" s="1"/>
      <c r="E1591" s="1"/>
      <c r="F1591" s="1"/>
    </row>
    <row r="1592" spans="1:6" x14ac:dyDescent="0.25">
      <c r="A1592" s="188"/>
      <c r="B1592" s="188"/>
      <c r="C1592" s="1"/>
      <c r="D1592" s="1"/>
      <c r="E1592" s="1"/>
      <c r="F1592" s="1"/>
    </row>
    <row r="1593" spans="1:6" x14ac:dyDescent="0.25">
      <c r="A1593" s="188"/>
      <c r="B1593" s="188"/>
      <c r="C1593" s="1"/>
      <c r="D1593" s="1"/>
      <c r="E1593" s="1"/>
      <c r="F1593" s="1"/>
    </row>
    <row r="1594" spans="1:6" x14ac:dyDescent="0.25">
      <c r="A1594" s="188"/>
      <c r="B1594" s="188"/>
      <c r="C1594" s="1"/>
      <c r="D1594" s="1"/>
      <c r="E1594" s="1"/>
      <c r="F1594" s="1"/>
    </row>
    <row r="1595" spans="1:6" x14ac:dyDescent="0.25">
      <c r="A1595" s="188"/>
      <c r="B1595" s="188"/>
      <c r="C1595" s="1"/>
      <c r="D1595" s="1"/>
      <c r="E1595" s="1"/>
      <c r="F1595" s="1"/>
    </row>
    <row r="1596" spans="1:6" x14ac:dyDescent="0.25">
      <c r="A1596" s="188"/>
      <c r="B1596" s="188"/>
      <c r="C1596" s="1"/>
      <c r="D1596" s="1"/>
      <c r="E1596" s="1"/>
      <c r="F1596" s="1"/>
    </row>
    <row r="1597" spans="1:6" x14ac:dyDescent="0.25">
      <c r="A1597" s="188"/>
      <c r="B1597" s="188"/>
      <c r="C1597" s="1"/>
      <c r="D1597" s="1"/>
      <c r="E1597" s="1"/>
      <c r="F1597" s="1"/>
    </row>
    <row r="1598" spans="1:6" x14ac:dyDescent="0.25">
      <c r="A1598" s="188"/>
      <c r="B1598" s="188"/>
      <c r="C1598" s="1"/>
      <c r="D1598" s="1"/>
      <c r="E1598" s="1"/>
      <c r="F1598" s="1"/>
    </row>
    <row r="1599" spans="1:6" x14ac:dyDescent="0.25">
      <c r="A1599" s="188"/>
      <c r="B1599" s="188"/>
      <c r="C1599" s="1"/>
      <c r="D1599" s="1"/>
      <c r="E1599" s="1"/>
      <c r="F1599" s="1"/>
    </row>
    <row r="1600" spans="1:6" x14ac:dyDescent="0.25">
      <c r="A1600" s="188"/>
      <c r="B1600" s="188"/>
      <c r="C1600" s="1"/>
      <c r="D1600" s="1"/>
      <c r="E1600" s="1"/>
      <c r="F1600" s="1"/>
    </row>
    <row r="1601" spans="1:6" x14ac:dyDescent="0.25">
      <c r="A1601" s="188"/>
      <c r="B1601" s="188"/>
      <c r="C1601" s="1"/>
      <c r="D1601" s="1"/>
      <c r="E1601" s="1"/>
      <c r="F1601" s="1"/>
    </row>
    <row r="1602" spans="1:6" x14ac:dyDescent="0.25">
      <c r="A1602" s="188"/>
      <c r="B1602" s="188"/>
      <c r="C1602" s="1"/>
      <c r="D1602" s="1"/>
      <c r="E1602" s="1"/>
      <c r="F1602" s="1"/>
    </row>
    <row r="1603" spans="1:6" x14ac:dyDescent="0.25">
      <c r="A1603" s="188"/>
      <c r="B1603" s="188"/>
      <c r="C1603" s="1"/>
      <c r="D1603" s="1"/>
      <c r="E1603" s="1"/>
      <c r="F1603" s="1"/>
    </row>
    <row r="1604" spans="1:6" x14ac:dyDescent="0.25">
      <c r="A1604" s="188"/>
      <c r="B1604" s="188"/>
      <c r="C1604" s="1"/>
      <c r="D1604" s="1"/>
      <c r="E1604" s="1"/>
      <c r="F1604" s="1"/>
    </row>
    <row r="1605" spans="1:6" x14ac:dyDescent="0.25">
      <c r="A1605" s="188"/>
      <c r="B1605" s="188"/>
      <c r="C1605" s="1"/>
      <c r="D1605" s="1"/>
      <c r="E1605" s="1"/>
      <c r="F1605" s="1"/>
    </row>
    <row r="1606" spans="1:6" x14ac:dyDescent="0.25">
      <c r="A1606" s="188"/>
      <c r="B1606" s="188"/>
      <c r="C1606" s="1"/>
      <c r="D1606" s="1"/>
      <c r="E1606" s="1"/>
      <c r="F1606" s="1"/>
    </row>
    <row r="1607" spans="1:6" x14ac:dyDescent="0.25">
      <c r="A1607" s="188"/>
      <c r="B1607" s="188"/>
      <c r="C1607" s="1"/>
      <c r="D1607" s="1"/>
      <c r="E1607" s="1"/>
      <c r="F1607" s="1"/>
    </row>
    <row r="1608" spans="1:6" x14ac:dyDescent="0.25">
      <c r="A1608" s="188"/>
      <c r="B1608" s="188"/>
      <c r="C1608" s="1"/>
      <c r="D1608" s="1"/>
      <c r="E1608" s="1"/>
      <c r="F1608" s="1"/>
    </row>
    <row r="1609" spans="1:6" x14ac:dyDescent="0.25">
      <c r="A1609" s="188"/>
      <c r="B1609" s="188"/>
      <c r="C1609" s="1"/>
      <c r="D1609" s="1"/>
      <c r="E1609" s="1"/>
      <c r="F1609" s="1"/>
    </row>
    <row r="1610" spans="1:6" x14ac:dyDescent="0.25">
      <c r="A1610" s="188"/>
      <c r="B1610" s="188"/>
      <c r="C1610" s="1"/>
      <c r="D1610" s="1"/>
      <c r="E1610" s="1"/>
      <c r="F1610" s="1"/>
    </row>
    <row r="1611" spans="1:6" x14ac:dyDescent="0.25">
      <c r="A1611" s="188"/>
      <c r="B1611" s="188"/>
      <c r="C1611" s="1"/>
      <c r="D1611" s="1"/>
      <c r="E1611" s="1"/>
      <c r="F1611" s="1"/>
    </row>
    <row r="1612" spans="1:6" x14ac:dyDescent="0.25">
      <c r="A1612" s="188"/>
      <c r="B1612" s="188"/>
      <c r="C1612" s="1"/>
      <c r="D1612" s="1"/>
      <c r="E1612" s="1"/>
      <c r="F1612" s="1"/>
    </row>
    <row r="1613" spans="1:6" x14ac:dyDescent="0.25">
      <c r="A1613" s="188"/>
      <c r="B1613" s="188"/>
      <c r="C1613" s="1"/>
      <c r="D1613" s="1"/>
      <c r="E1613" s="1"/>
      <c r="F1613" s="1"/>
    </row>
    <row r="1614" spans="1:6" x14ac:dyDescent="0.25">
      <c r="A1614" s="188"/>
      <c r="B1614" s="188"/>
      <c r="C1614" s="1"/>
      <c r="D1614" s="1"/>
      <c r="E1614" s="1"/>
      <c r="F1614" s="1"/>
    </row>
    <row r="1615" spans="1:6" x14ac:dyDescent="0.25">
      <c r="A1615" s="188"/>
      <c r="B1615" s="188"/>
      <c r="C1615" s="1"/>
      <c r="D1615" s="1"/>
      <c r="E1615" s="1"/>
      <c r="F1615" s="1"/>
    </row>
    <row r="1616" spans="1:6" x14ac:dyDescent="0.25">
      <c r="A1616" s="188"/>
      <c r="B1616" s="188"/>
      <c r="C1616" s="1"/>
      <c r="D1616" s="1"/>
      <c r="E1616" s="1"/>
      <c r="F1616" s="1"/>
    </row>
    <row r="1617" spans="1:6" x14ac:dyDescent="0.25">
      <c r="A1617" s="188"/>
      <c r="B1617" s="188"/>
      <c r="C1617" s="1"/>
      <c r="D1617" s="1"/>
      <c r="E1617" s="1"/>
      <c r="F1617" s="1"/>
    </row>
    <row r="1618" spans="1:6" x14ac:dyDescent="0.25">
      <c r="A1618" s="188"/>
      <c r="B1618" s="188"/>
      <c r="C1618" s="1"/>
      <c r="D1618" s="1"/>
      <c r="E1618" s="1"/>
      <c r="F1618" s="1"/>
    </row>
    <row r="1619" spans="1:6" x14ac:dyDescent="0.25">
      <c r="A1619" s="188"/>
      <c r="B1619" s="188"/>
      <c r="C1619" s="1"/>
      <c r="D1619" s="1"/>
      <c r="E1619" s="1"/>
      <c r="F1619" s="1"/>
    </row>
    <row r="1620" spans="1:6" x14ac:dyDescent="0.25">
      <c r="A1620" s="188"/>
      <c r="B1620" s="188"/>
      <c r="C1620" s="1"/>
      <c r="D1620" s="1"/>
      <c r="E1620" s="1"/>
      <c r="F1620" s="1"/>
    </row>
    <row r="1621" spans="1:6" x14ac:dyDescent="0.25">
      <c r="A1621" s="188"/>
      <c r="B1621" s="188"/>
      <c r="C1621" s="1"/>
      <c r="D1621" s="1"/>
      <c r="E1621" s="1"/>
      <c r="F1621" s="1"/>
    </row>
    <row r="1622" spans="1:6" x14ac:dyDescent="0.25">
      <c r="A1622" s="188"/>
      <c r="B1622" s="188"/>
      <c r="C1622" s="1"/>
      <c r="D1622" s="1"/>
      <c r="E1622" s="1"/>
      <c r="F1622" s="1"/>
    </row>
    <row r="1623" spans="1:6" x14ac:dyDescent="0.25">
      <c r="A1623" s="188"/>
      <c r="B1623" s="188"/>
      <c r="C1623" s="1"/>
      <c r="D1623" s="1"/>
      <c r="E1623" s="1"/>
      <c r="F1623" s="1"/>
    </row>
    <row r="1624" spans="1:6" x14ac:dyDescent="0.25">
      <c r="A1624" s="188"/>
      <c r="B1624" s="188"/>
      <c r="C1624" s="1"/>
      <c r="D1624" s="1"/>
      <c r="E1624" s="1"/>
      <c r="F1624" s="1"/>
    </row>
    <row r="1625" spans="1:6" x14ac:dyDescent="0.25">
      <c r="A1625" s="188"/>
      <c r="B1625" s="188"/>
      <c r="C1625" s="1"/>
      <c r="D1625" s="1"/>
      <c r="E1625" s="1"/>
      <c r="F1625" s="1"/>
    </row>
    <row r="1626" spans="1:6" x14ac:dyDescent="0.25">
      <c r="A1626" s="188"/>
      <c r="B1626" s="188"/>
      <c r="C1626" s="1"/>
      <c r="D1626" s="1"/>
      <c r="E1626" s="1"/>
      <c r="F1626" s="1"/>
    </row>
    <row r="1627" spans="1:6" x14ac:dyDescent="0.25">
      <c r="A1627" s="188"/>
      <c r="B1627" s="188"/>
      <c r="C1627" s="1"/>
      <c r="D1627" s="1"/>
      <c r="E1627" s="1"/>
      <c r="F1627" s="1"/>
    </row>
    <row r="1628" spans="1:6" x14ac:dyDescent="0.25">
      <c r="A1628" s="188"/>
      <c r="B1628" s="188"/>
      <c r="C1628" s="1"/>
      <c r="D1628" s="1"/>
      <c r="E1628" s="1"/>
      <c r="F1628" s="1"/>
    </row>
    <row r="1629" spans="1:6" x14ac:dyDescent="0.25">
      <c r="A1629" s="188"/>
      <c r="B1629" s="188"/>
      <c r="C1629" s="1"/>
      <c r="D1629" s="1"/>
      <c r="E1629" s="1"/>
      <c r="F1629" s="1"/>
    </row>
    <row r="1630" spans="1:6" x14ac:dyDescent="0.25">
      <c r="A1630" s="188"/>
      <c r="B1630" s="188"/>
      <c r="C1630" s="1"/>
      <c r="D1630" s="1"/>
      <c r="E1630" s="1"/>
      <c r="F1630" s="1"/>
    </row>
    <row r="1631" spans="1:6" x14ac:dyDescent="0.25">
      <c r="A1631" s="188"/>
      <c r="B1631" s="188"/>
      <c r="C1631" s="1"/>
      <c r="D1631" s="1"/>
      <c r="E1631" s="1"/>
      <c r="F1631" s="1"/>
    </row>
    <row r="1632" spans="1:6" x14ac:dyDescent="0.25">
      <c r="A1632" s="188"/>
      <c r="B1632" s="188"/>
      <c r="C1632" s="1"/>
      <c r="D1632" s="1"/>
      <c r="E1632" s="1"/>
      <c r="F1632" s="1"/>
    </row>
    <row r="1633" spans="1:6" x14ac:dyDescent="0.25">
      <c r="A1633" s="188"/>
      <c r="B1633" s="188"/>
      <c r="C1633" s="1"/>
      <c r="D1633" s="1"/>
      <c r="E1633" s="1"/>
      <c r="F1633" s="1"/>
    </row>
    <row r="1634" spans="1:6" x14ac:dyDescent="0.25">
      <c r="A1634" s="188"/>
      <c r="B1634" s="188"/>
      <c r="C1634" s="1"/>
      <c r="D1634" s="1"/>
      <c r="E1634" s="1"/>
      <c r="F1634" s="1"/>
    </row>
    <row r="1635" spans="1:6" x14ac:dyDescent="0.25">
      <c r="A1635" s="188"/>
      <c r="B1635" s="188"/>
      <c r="C1635" s="1"/>
      <c r="D1635" s="1"/>
      <c r="E1635" s="1"/>
      <c r="F1635" s="1"/>
    </row>
    <row r="1636" spans="1:6" x14ac:dyDescent="0.25">
      <c r="A1636" s="188"/>
      <c r="B1636" s="188"/>
      <c r="C1636" s="1"/>
      <c r="D1636" s="1"/>
      <c r="E1636" s="1"/>
      <c r="F1636" s="1"/>
    </row>
    <row r="1637" spans="1:6" x14ac:dyDescent="0.25">
      <c r="A1637" s="188"/>
      <c r="B1637" s="188"/>
      <c r="C1637" s="1"/>
      <c r="D1637" s="1"/>
      <c r="E1637" s="1"/>
      <c r="F1637" s="1"/>
    </row>
    <row r="1638" spans="1:6" x14ac:dyDescent="0.25">
      <c r="A1638" s="188"/>
      <c r="B1638" s="188"/>
      <c r="C1638" s="1"/>
      <c r="D1638" s="1"/>
      <c r="E1638" s="1"/>
      <c r="F1638" s="1"/>
    </row>
    <row r="1639" spans="1:6" x14ac:dyDescent="0.25">
      <c r="A1639" s="188"/>
      <c r="B1639" s="188"/>
      <c r="C1639" s="1"/>
      <c r="D1639" s="1"/>
      <c r="E1639" s="1"/>
      <c r="F1639" s="1"/>
    </row>
    <row r="1640" spans="1:6" x14ac:dyDescent="0.25">
      <c r="A1640" s="188"/>
      <c r="B1640" s="188"/>
      <c r="C1640" s="1"/>
      <c r="D1640" s="1"/>
      <c r="E1640" s="1"/>
      <c r="F1640" s="1"/>
    </row>
    <row r="1641" spans="1:6" x14ac:dyDescent="0.25">
      <c r="A1641" s="188"/>
      <c r="B1641" s="188"/>
      <c r="C1641" s="1"/>
      <c r="D1641" s="1"/>
      <c r="E1641" s="1"/>
      <c r="F1641" s="1"/>
    </row>
    <row r="1642" spans="1:6" x14ac:dyDescent="0.25">
      <c r="A1642" s="188"/>
      <c r="B1642" s="188"/>
      <c r="C1642" s="1"/>
      <c r="D1642" s="1"/>
      <c r="E1642" s="1"/>
      <c r="F1642" s="1"/>
    </row>
    <row r="1643" spans="1:6" x14ac:dyDescent="0.25">
      <c r="A1643" s="188"/>
      <c r="B1643" s="188"/>
      <c r="C1643" s="1"/>
      <c r="D1643" s="1"/>
      <c r="E1643" s="1"/>
      <c r="F1643" s="1"/>
    </row>
    <row r="1644" spans="1:6" x14ac:dyDescent="0.25">
      <c r="A1644" s="188"/>
      <c r="B1644" s="188"/>
      <c r="C1644" s="1"/>
      <c r="D1644" s="1"/>
      <c r="E1644" s="1"/>
      <c r="F1644" s="1"/>
    </row>
    <row r="1645" spans="1:6" x14ac:dyDescent="0.25">
      <c r="A1645" s="188"/>
      <c r="B1645" s="188"/>
      <c r="C1645" s="1"/>
      <c r="D1645" s="1"/>
      <c r="E1645" s="1"/>
      <c r="F1645" s="1"/>
    </row>
    <row r="1646" spans="1:6" x14ac:dyDescent="0.25">
      <c r="A1646" s="188"/>
      <c r="B1646" s="188"/>
      <c r="C1646" s="1"/>
      <c r="D1646" s="1"/>
      <c r="E1646" s="1"/>
      <c r="F1646" s="1"/>
    </row>
    <row r="1647" spans="1:6" x14ac:dyDescent="0.25">
      <c r="A1647" s="188"/>
      <c r="B1647" s="188"/>
      <c r="C1647" s="1"/>
      <c r="D1647" s="1"/>
      <c r="E1647" s="1"/>
      <c r="F1647" s="1"/>
    </row>
    <row r="1648" spans="1:6" x14ac:dyDescent="0.25">
      <c r="A1648" s="188"/>
      <c r="B1648" s="188"/>
      <c r="C1648" s="1"/>
      <c r="D1648" s="1"/>
      <c r="E1648" s="1"/>
      <c r="F1648" s="1"/>
    </row>
    <row r="1649" spans="1:6" x14ac:dyDescent="0.25">
      <c r="A1649" s="188"/>
      <c r="B1649" s="188"/>
      <c r="C1649" s="1"/>
      <c r="D1649" s="1"/>
      <c r="E1649" s="1"/>
      <c r="F1649" s="1"/>
    </row>
    <row r="1650" spans="1:6" x14ac:dyDescent="0.25">
      <c r="A1650" s="188"/>
      <c r="B1650" s="188"/>
      <c r="C1650" s="1"/>
      <c r="D1650" s="1"/>
      <c r="E1650" s="1"/>
      <c r="F1650" s="1"/>
    </row>
    <row r="1651" spans="1:6" x14ac:dyDescent="0.25">
      <c r="A1651" s="188"/>
      <c r="B1651" s="188"/>
      <c r="C1651" s="1"/>
      <c r="D1651" s="1"/>
      <c r="E1651" s="1"/>
      <c r="F1651" s="1"/>
    </row>
    <row r="1652" spans="1:6" x14ac:dyDescent="0.25">
      <c r="A1652" s="188"/>
      <c r="B1652" s="188"/>
      <c r="C1652" s="1"/>
      <c r="D1652" s="1"/>
      <c r="E1652" s="1"/>
      <c r="F1652" s="1"/>
    </row>
    <row r="1653" spans="1:6" x14ac:dyDescent="0.25">
      <c r="A1653" s="188"/>
      <c r="B1653" s="188"/>
      <c r="C1653" s="1"/>
      <c r="D1653" s="1"/>
      <c r="E1653" s="1"/>
      <c r="F1653" s="1"/>
    </row>
    <row r="1654" spans="1:6" x14ac:dyDescent="0.25">
      <c r="A1654" s="188"/>
      <c r="B1654" s="188"/>
      <c r="C1654" s="1"/>
      <c r="D1654" s="1"/>
      <c r="E1654" s="1"/>
      <c r="F1654" s="1"/>
    </row>
    <row r="1655" spans="1:6" x14ac:dyDescent="0.25">
      <c r="A1655" s="188"/>
      <c r="B1655" s="188"/>
      <c r="C1655" s="1"/>
      <c r="D1655" s="1"/>
      <c r="E1655" s="1"/>
      <c r="F1655" s="1"/>
    </row>
    <row r="1656" spans="1:6" x14ac:dyDescent="0.25">
      <c r="A1656" s="188"/>
      <c r="B1656" s="188"/>
      <c r="C1656" s="1"/>
      <c r="D1656" s="1"/>
      <c r="E1656" s="1"/>
      <c r="F1656" s="1"/>
    </row>
    <row r="1657" spans="1:6" x14ac:dyDescent="0.25">
      <c r="A1657" s="188"/>
      <c r="B1657" s="188"/>
      <c r="C1657" s="1"/>
      <c r="D1657" s="1"/>
      <c r="E1657" s="1"/>
      <c r="F1657" s="1"/>
    </row>
    <row r="1658" spans="1:6" x14ac:dyDescent="0.25">
      <c r="A1658" s="188"/>
      <c r="B1658" s="188"/>
      <c r="C1658" s="1"/>
      <c r="D1658" s="1"/>
      <c r="E1658" s="1"/>
      <c r="F1658" s="1"/>
    </row>
    <row r="1659" spans="1:6" x14ac:dyDescent="0.25">
      <c r="A1659" s="188"/>
      <c r="B1659" s="188"/>
      <c r="C1659" s="1"/>
      <c r="D1659" s="1"/>
      <c r="E1659" s="1"/>
      <c r="F1659" s="1"/>
    </row>
    <row r="1660" spans="1:6" x14ac:dyDescent="0.25">
      <c r="A1660" s="188"/>
      <c r="B1660" s="188"/>
      <c r="C1660" s="1"/>
      <c r="D1660" s="1"/>
      <c r="E1660" s="1"/>
      <c r="F1660" s="1"/>
    </row>
    <row r="1661" spans="1:6" x14ac:dyDescent="0.25">
      <c r="A1661" s="188"/>
      <c r="B1661" s="188"/>
      <c r="C1661" s="1"/>
      <c r="D1661" s="1"/>
      <c r="E1661" s="1"/>
      <c r="F1661" s="1"/>
    </row>
    <row r="1662" spans="1:6" x14ac:dyDescent="0.25">
      <c r="A1662" s="188"/>
      <c r="B1662" s="188"/>
      <c r="C1662" s="1"/>
      <c r="D1662" s="1"/>
      <c r="E1662" s="1"/>
      <c r="F1662" s="1"/>
    </row>
    <row r="1663" spans="1:6" x14ac:dyDescent="0.25">
      <c r="A1663" s="188"/>
      <c r="B1663" s="188"/>
      <c r="C1663" s="1"/>
      <c r="D1663" s="1"/>
      <c r="E1663" s="1"/>
      <c r="F1663" s="1"/>
    </row>
    <row r="1664" spans="1:6" x14ac:dyDescent="0.25">
      <c r="A1664" s="188"/>
      <c r="B1664" s="188"/>
      <c r="C1664" s="1"/>
      <c r="D1664" s="1"/>
      <c r="E1664" s="1"/>
      <c r="F1664" s="1"/>
    </row>
    <row r="1665" spans="1:6" x14ac:dyDescent="0.25">
      <c r="A1665" s="188"/>
      <c r="B1665" s="188"/>
      <c r="C1665" s="1"/>
      <c r="D1665" s="1"/>
      <c r="E1665" s="1"/>
      <c r="F1665" s="1"/>
    </row>
    <row r="1666" spans="1:6" x14ac:dyDescent="0.25">
      <c r="A1666" s="188"/>
      <c r="B1666" s="188"/>
      <c r="C1666" s="1"/>
      <c r="D1666" s="1"/>
      <c r="E1666" s="1"/>
      <c r="F1666" s="1"/>
    </row>
    <row r="1667" spans="1:6" x14ac:dyDescent="0.25">
      <c r="A1667" s="188"/>
      <c r="B1667" s="188"/>
      <c r="C1667" s="1"/>
      <c r="D1667" s="1"/>
      <c r="E1667" s="1"/>
      <c r="F1667" s="1"/>
    </row>
    <row r="1668" spans="1:6" x14ac:dyDescent="0.25">
      <c r="A1668" s="188"/>
      <c r="B1668" s="188"/>
      <c r="C1668" s="1"/>
      <c r="D1668" s="1"/>
      <c r="E1668" s="1"/>
      <c r="F1668" s="1"/>
    </row>
    <row r="1669" spans="1:6" x14ac:dyDescent="0.25">
      <c r="A1669" s="188"/>
      <c r="B1669" s="188"/>
      <c r="C1669" s="1"/>
      <c r="D1669" s="1"/>
      <c r="E1669" s="1"/>
      <c r="F1669" s="1"/>
    </row>
    <row r="1670" spans="1:6" x14ac:dyDescent="0.25">
      <c r="A1670" s="188"/>
      <c r="B1670" s="188"/>
      <c r="C1670" s="1"/>
      <c r="D1670" s="1"/>
      <c r="E1670" s="1"/>
      <c r="F1670" s="1"/>
    </row>
    <row r="1671" spans="1:6" x14ac:dyDescent="0.25">
      <c r="A1671" s="188"/>
      <c r="B1671" s="188"/>
      <c r="C1671" s="1"/>
      <c r="D1671" s="1"/>
      <c r="E1671" s="1"/>
      <c r="F1671" s="1"/>
    </row>
    <row r="1672" spans="1:6" x14ac:dyDescent="0.25">
      <c r="A1672" s="188"/>
      <c r="B1672" s="188"/>
      <c r="C1672" s="1"/>
      <c r="D1672" s="1"/>
      <c r="E1672" s="1"/>
      <c r="F1672" s="1"/>
    </row>
    <row r="1673" spans="1:6" x14ac:dyDescent="0.25">
      <c r="A1673" s="188"/>
      <c r="B1673" s="188"/>
      <c r="C1673" s="1"/>
      <c r="D1673" s="1"/>
      <c r="E1673" s="1"/>
      <c r="F1673" s="1"/>
    </row>
    <row r="1674" spans="1:6" x14ac:dyDescent="0.25">
      <c r="A1674" s="188"/>
      <c r="B1674" s="188"/>
      <c r="C1674" s="1"/>
      <c r="D1674" s="1"/>
      <c r="E1674" s="1"/>
      <c r="F1674" s="1"/>
    </row>
    <row r="1675" spans="1:6" x14ac:dyDescent="0.25">
      <c r="A1675" s="188"/>
      <c r="B1675" s="188"/>
      <c r="C1675" s="1"/>
      <c r="D1675" s="1"/>
      <c r="E1675" s="1"/>
      <c r="F1675" s="1"/>
    </row>
    <row r="1676" spans="1:6" x14ac:dyDescent="0.25">
      <c r="A1676" s="188"/>
      <c r="B1676" s="188"/>
      <c r="C1676" s="1"/>
      <c r="D1676" s="1"/>
      <c r="E1676" s="1"/>
      <c r="F1676" s="1"/>
    </row>
    <row r="1677" spans="1:6" x14ac:dyDescent="0.25">
      <c r="A1677" s="188"/>
      <c r="B1677" s="188"/>
      <c r="C1677" s="1"/>
      <c r="D1677" s="1"/>
      <c r="E1677" s="1"/>
      <c r="F1677" s="1"/>
    </row>
    <row r="1678" spans="1:6" x14ac:dyDescent="0.25">
      <c r="A1678" s="188"/>
      <c r="B1678" s="188"/>
      <c r="C1678" s="1"/>
      <c r="D1678" s="1"/>
      <c r="E1678" s="1"/>
      <c r="F1678" s="1"/>
    </row>
    <row r="1679" spans="1:6" x14ac:dyDescent="0.25">
      <c r="A1679" s="188"/>
      <c r="B1679" s="188"/>
      <c r="C1679" s="1"/>
      <c r="D1679" s="1"/>
      <c r="E1679" s="1"/>
      <c r="F1679" s="1"/>
    </row>
    <row r="1680" spans="1:6" x14ac:dyDescent="0.25">
      <c r="A1680" s="188"/>
      <c r="B1680" s="188"/>
      <c r="C1680" s="1"/>
      <c r="D1680" s="1"/>
      <c r="E1680" s="1"/>
      <c r="F1680" s="1"/>
    </row>
    <row r="1681" spans="1:6" x14ac:dyDescent="0.25">
      <c r="A1681" s="188"/>
      <c r="B1681" s="188"/>
      <c r="C1681" s="1"/>
      <c r="D1681" s="1"/>
      <c r="E1681" s="1"/>
      <c r="F1681" s="1"/>
    </row>
    <row r="1682" spans="1:6" x14ac:dyDescent="0.25">
      <c r="A1682" s="188"/>
      <c r="B1682" s="188"/>
      <c r="C1682" s="1"/>
      <c r="D1682" s="1"/>
      <c r="E1682" s="1"/>
      <c r="F1682" s="1"/>
    </row>
    <row r="1683" spans="1:6" x14ac:dyDescent="0.25">
      <c r="A1683" s="188"/>
      <c r="B1683" s="188"/>
      <c r="C1683" s="1"/>
      <c r="D1683" s="1"/>
      <c r="E1683" s="1"/>
      <c r="F1683" s="1"/>
    </row>
    <row r="1684" spans="1:6" x14ac:dyDescent="0.25">
      <c r="A1684" s="188"/>
      <c r="B1684" s="188"/>
      <c r="C1684" s="1"/>
      <c r="D1684" s="1"/>
      <c r="E1684" s="1"/>
      <c r="F1684" s="1"/>
    </row>
    <row r="1685" spans="1:6" x14ac:dyDescent="0.25">
      <c r="A1685" s="188"/>
      <c r="B1685" s="188"/>
      <c r="C1685" s="1"/>
      <c r="D1685" s="1"/>
      <c r="E1685" s="1"/>
      <c r="F1685" s="1"/>
    </row>
    <row r="1686" spans="1:6" x14ac:dyDescent="0.25">
      <c r="A1686" s="188"/>
      <c r="B1686" s="188"/>
      <c r="C1686" s="1"/>
      <c r="D1686" s="1"/>
      <c r="E1686" s="1"/>
      <c r="F1686" s="1"/>
    </row>
    <row r="1687" spans="1:6" x14ac:dyDescent="0.25">
      <c r="A1687" s="188"/>
      <c r="B1687" s="188"/>
      <c r="C1687" s="1"/>
      <c r="D1687" s="1"/>
      <c r="E1687" s="1"/>
      <c r="F1687" s="1"/>
    </row>
    <row r="1688" spans="1:6" x14ac:dyDescent="0.25">
      <c r="A1688" s="188"/>
      <c r="B1688" s="188"/>
      <c r="C1688" s="1"/>
      <c r="D1688" s="1"/>
      <c r="E1688" s="1"/>
      <c r="F1688" s="1"/>
    </row>
    <row r="1689" spans="1:6" x14ac:dyDescent="0.25">
      <c r="A1689" s="188"/>
      <c r="B1689" s="188"/>
      <c r="C1689" s="1"/>
      <c r="D1689" s="1"/>
      <c r="E1689" s="1"/>
      <c r="F1689" s="1"/>
    </row>
    <row r="1690" spans="1:6" x14ac:dyDescent="0.25">
      <c r="A1690" s="188"/>
      <c r="B1690" s="188"/>
      <c r="C1690" s="1"/>
      <c r="D1690" s="1"/>
      <c r="E1690" s="1"/>
      <c r="F1690" s="1"/>
    </row>
    <row r="1691" spans="1:6" x14ac:dyDescent="0.25">
      <c r="A1691" s="188"/>
      <c r="B1691" s="188"/>
      <c r="C1691" s="1"/>
      <c r="D1691" s="1"/>
      <c r="E1691" s="1"/>
      <c r="F1691" s="1"/>
    </row>
    <row r="1692" spans="1:6" x14ac:dyDescent="0.25">
      <c r="A1692" s="188"/>
      <c r="B1692" s="188"/>
      <c r="C1692" s="1"/>
      <c r="D1692" s="1"/>
      <c r="E1692" s="1"/>
      <c r="F1692" s="1"/>
    </row>
    <row r="1693" spans="1:6" x14ac:dyDescent="0.25">
      <c r="A1693" s="188"/>
      <c r="B1693" s="188"/>
      <c r="C1693" s="1"/>
      <c r="D1693" s="1"/>
      <c r="E1693" s="1"/>
      <c r="F1693" s="1"/>
    </row>
    <row r="1694" spans="1:6" x14ac:dyDescent="0.25">
      <c r="A1694" s="188"/>
      <c r="B1694" s="188"/>
      <c r="C1694" s="1"/>
      <c r="D1694" s="1"/>
      <c r="E1694" s="1"/>
      <c r="F1694" s="1"/>
    </row>
    <row r="1695" spans="1:6" x14ac:dyDescent="0.25">
      <c r="A1695" s="188"/>
      <c r="B1695" s="188"/>
      <c r="C1695" s="1"/>
      <c r="D1695" s="1"/>
      <c r="E1695" s="1"/>
      <c r="F1695" s="1"/>
    </row>
    <row r="1696" spans="1:6" x14ac:dyDescent="0.25">
      <c r="A1696" s="188"/>
      <c r="B1696" s="188"/>
      <c r="C1696" s="1"/>
      <c r="D1696" s="1"/>
      <c r="E1696" s="1"/>
      <c r="F1696" s="1"/>
    </row>
    <row r="1697" spans="1:6" x14ac:dyDescent="0.25">
      <c r="A1697" s="188"/>
      <c r="B1697" s="188"/>
      <c r="C1697" s="1"/>
      <c r="D1697" s="1"/>
      <c r="E1697" s="1"/>
      <c r="F1697" s="1"/>
    </row>
    <row r="1698" spans="1:6" x14ac:dyDescent="0.25">
      <c r="A1698" s="188"/>
      <c r="B1698" s="188"/>
      <c r="C1698" s="1"/>
      <c r="D1698" s="1"/>
      <c r="E1698" s="1"/>
      <c r="F1698" s="1"/>
    </row>
    <row r="1699" spans="1:6" x14ac:dyDescent="0.25">
      <c r="A1699" s="188"/>
      <c r="B1699" s="188"/>
      <c r="C1699" s="1"/>
      <c r="D1699" s="1"/>
      <c r="E1699" s="1"/>
      <c r="F1699" s="1"/>
    </row>
    <row r="1700" spans="1:6" x14ac:dyDescent="0.25">
      <c r="A1700" s="188"/>
      <c r="B1700" s="188"/>
      <c r="C1700" s="1"/>
      <c r="D1700" s="1"/>
      <c r="E1700" s="1"/>
      <c r="F1700" s="1"/>
    </row>
    <row r="1701" spans="1:6" x14ac:dyDescent="0.25">
      <c r="A1701" s="188"/>
      <c r="B1701" s="188"/>
      <c r="C1701" s="1"/>
      <c r="D1701" s="1"/>
      <c r="E1701" s="1"/>
      <c r="F1701" s="1"/>
    </row>
    <row r="1702" spans="1:6" x14ac:dyDescent="0.25">
      <c r="A1702" s="188"/>
      <c r="B1702" s="188"/>
      <c r="C1702" s="1"/>
      <c r="D1702" s="1"/>
      <c r="E1702" s="1"/>
      <c r="F1702" s="1"/>
    </row>
    <row r="1703" spans="1:6" x14ac:dyDescent="0.25">
      <c r="A1703" s="188"/>
      <c r="B1703" s="188"/>
      <c r="C1703" s="1"/>
      <c r="D1703" s="1"/>
      <c r="E1703" s="1"/>
      <c r="F1703" s="1"/>
    </row>
    <row r="1704" spans="1:6" x14ac:dyDescent="0.25">
      <c r="A1704" s="188"/>
      <c r="B1704" s="188"/>
      <c r="C1704" s="1"/>
      <c r="D1704" s="1"/>
      <c r="E1704" s="1"/>
      <c r="F1704" s="1"/>
    </row>
    <row r="1705" spans="1:6" x14ac:dyDescent="0.25">
      <c r="A1705" s="188"/>
      <c r="B1705" s="188"/>
      <c r="C1705" s="1"/>
      <c r="D1705" s="1"/>
      <c r="E1705" s="1"/>
      <c r="F1705" s="1"/>
    </row>
    <row r="1706" spans="1:6" x14ac:dyDescent="0.25">
      <c r="A1706" s="188"/>
      <c r="B1706" s="188"/>
      <c r="C1706" s="1"/>
      <c r="D1706" s="1"/>
      <c r="E1706" s="1"/>
      <c r="F1706" s="1"/>
    </row>
    <row r="1707" spans="1:6" x14ac:dyDescent="0.25">
      <c r="A1707" s="188"/>
      <c r="B1707" s="188"/>
      <c r="C1707" s="1"/>
      <c r="D1707" s="1"/>
      <c r="E1707" s="1"/>
      <c r="F1707" s="1"/>
    </row>
    <row r="1708" spans="1:6" x14ac:dyDescent="0.25">
      <c r="A1708" s="188"/>
      <c r="B1708" s="188"/>
      <c r="C1708" s="1"/>
      <c r="D1708" s="1"/>
      <c r="E1708" s="1"/>
      <c r="F1708" s="1"/>
    </row>
    <row r="1709" spans="1:6" x14ac:dyDescent="0.25">
      <c r="A1709" s="188"/>
      <c r="B1709" s="188"/>
      <c r="C1709" s="1"/>
      <c r="D1709" s="1"/>
      <c r="E1709" s="1"/>
      <c r="F1709" s="1"/>
    </row>
    <row r="1710" spans="1:6" x14ac:dyDescent="0.25">
      <c r="A1710" s="188"/>
      <c r="B1710" s="188"/>
      <c r="C1710" s="1"/>
      <c r="D1710" s="1"/>
      <c r="E1710" s="1"/>
      <c r="F1710" s="1"/>
    </row>
    <row r="1711" spans="1:6" x14ac:dyDescent="0.25">
      <c r="A1711" s="188"/>
      <c r="B1711" s="188"/>
      <c r="C1711" s="1"/>
      <c r="D1711" s="1"/>
      <c r="E1711" s="1"/>
      <c r="F1711" s="1"/>
    </row>
    <row r="1712" spans="1:6" x14ac:dyDescent="0.25">
      <c r="A1712" s="188"/>
      <c r="B1712" s="188"/>
      <c r="C1712" s="1"/>
      <c r="D1712" s="1"/>
      <c r="E1712" s="1"/>
      <c r="F1712" s="1"/>
    </row>
    <row r="1713" spans="1:6" x14ac:dyDescent="0.25">
      <c r="A1713" s="188"/>
      <c r="B1713" s="188"/>
      <c r="C1713" s="1"/>
      <c r="D1713" s="1"/>
      <c r="E1713" s="1"/>
      <c r="F1713" s="1"/>
    </row>
    <row r="1714" spans="1:6" x14ac:dyDescent="0.25">
      <c r="A1714" s="188"/>
      <c r="B1714" s="188"/>
      <c r="C1714" s="1"/>
      <c r="D1714" s="1"/>
      <c r="E1714" s="1"/>
      <c r="F1714" s="1"/>
    </row>
    <row r="1715" spans="1:6" x14ac:dyDescent="0.25">
      <c r="A1715" s="188"/>
      <c r="B1715" s="188"/>
      <c r="C1715" s="1"/>
      <c r="D1715" s="1"/>
      <c r="E1715" s="1"/>
      <c r="F1715" s="1"/>
    </row>
    <row r="1716" spans="1:6" x14ac:dyDescent="0.25">
      <c r="A1716" s="188"/>
      <c r="B1716" s="188"/>
      <c r="C1716" s="1"/>
      <c r="D1716" s="1"/>
      <c r="E1716" s="1"/>
      <c r="F1716" s="1"/>
    </row>
    <row r="1717" spans="1:6" x14ac:dyDescent="0.25">
      <c r="A1717" s="188"/>
      <c r="B1717" s="188"/>
      <c r="C1717" s="1"/>
      <c r="D1717" s="1"/>
      <c r="E1717" s="1"/>
      <c r="F1717" s="1"/>
    </row>
    <row r="1718" spans="1:6" x14ac:dyDescent="0.25">
      <c r="A1718" s="188"/>
      <c r="B1718" s="188"/>
      <c r="C1718" s="1"/>
      <c r="D1718" s="1"/>
      <c r="E1718" s="1"/>
      <c r="F1718" s="1"/>
    </row>
    <row r="1719" spans="1:6" x14ac:dyDescent="0.25">
      <c r="A1719" s="188"/>
      <c r="B1719" s="188"/>
      <c r="C1719" s="1"/>
      <c r="D1719" s="1"/>
      <c r="E1719" s="1"/>
      <c r="F1719" s="1"/>
    </row>
    <row r="1720" spans="1:6" x14ac:dyDescent="0.25">
      <c r="A1720" s="188"/>
      <c r="B1720" s="188"/>
      <c r="C1720" s="1"/>
      <c r="D1720" s="1"/>
      <c r="E1720" s="1"/>
      <c r="F1720" s="1"/>
    </row>
    <row r="1721" spans="1:6" x14ac:dyDescent="0.25">
      <c r="A1721" s="188"/>
      <c r="B1721" s="188"/>
      <c r="C1721" s="1"/>
      <c r="D1721" s="1"/>
      <c r="E1721" s="1"/>
      <c r="F1721" s="1"/>
    </row>
    <row r="1722" spans="1:6" x14ac:dyDescent="0.25">
      <c r="A1722" s="188"/>
      <c r="B1722" s="188"/>
      <c r="C1722" s="1"/>
      <c r="D1722" s="1"/>
      <c r="E1722" s="1"/>
      <c r="F1722" s="1"/>
    </row>
    <row r="1723" spans="1:6" x14ac:dyDescent="0.25">
      <c r="A1723" s="188"/>
      <c r="B1723" s="188"/>
      <c r="C1723" s="1"/>
      <c r="D1723" s="1"/>
      <c r="E1723" s="1"/>
      <c r="F1723" s="1"/>
    </row>
    <row r="1724" spans="1:6" x14ac:dyDescent="0.25">
      <c r="A1724" s="188"/>
      <c r="B1724" s="188"/>
      <c r="C1724" s="1"/>
      <c r="D1724" s="1"/>
      <c r="E1724" s="1"/>
      <c r="F1724" s="1"/>
    </row>
    <row r="1725" spans="1:6" x14ac:dyDescent="0.25">
      <c r="A1725" s="188"/>
      <c r="B1725" s="188"/>
      <c r="C1725" s="1"/>
      <c r="D1725" s="1"/>
      <c r="E1725" s="1"/>
      <c r="F1725" s="1"/>
    </row>
    <row r="1726" spans="1:6" x14ac:dyDescent="0.25">
      <c r="A1726" s="188"/>
      <c r="B1726" s="188"/>
      <c r="C1726" s="1"/>
      <c r="D1726" s="1"/>
      <c r="E1726" s="1"/>
      <c r="F1726" s="1"/>
    </row>
    <row r="1727" spans="1:6" x14ac:dyDescent="0.25">
      <c r="A1727" s="188"/>
      <c r="B1727" s="188"/>
      <c r="C1727" s="1"/>
      <c r="D1727" s="1"/>
      <c r="E1727" s="1"/>
      <c r="F1727" s="1"/>
    </row>
    <row r="1728" spans="1:6" x14ac:dyDescent="0.25">
      <c r="A1728" s="188"/>
      <c r="B1728" s="188"/>
      <c r="C1728" s="1"/>
      <c r="D1728" s="1"/>
      <c r="E1728" s="1"/>
      <c r="F1728" s="1"/>
    </row>
    <row r="1729" spans="1:6" x14ac:dyDescent="0.25">
      <c r="A1729" s="188"/>
      <c r="B1729" s="188"/>
      <c r="C1729" s="1"/>
      <c r="D1729" s="1"/>
      <c r="E1729" s="1"/>
      <c r="F1729" s="1"/>
    </row>
    <row r="1730" spans="1:6" x14ac:dyDescent="0.25">
      <c r="A1730" s="188"/>
      <c r="B1730" s="188"/>
      <c r="C1730" s="1"/>
      <c r="D1730" s="1"/>
      <c r="E1730" s="1"/>
      <c r="F1730" s="1"/>
    </row>
    <row r="1731" spans="1:6" x14ac:dyDescent="0.25">
      <c r="A1731" s="188"/>
      <c r="B1731" s="188"/>
      <c r="C1731" s="1"/>
      <c r="D1731" s="1"/>
      <c r="E1731" s="1"/>
      <c r="F1731" s="1"/>
    </row>
    <row r="1732" spans="1:6" x14ac:dyDescent="0.25">
      <c r="A1732" s="188"/>
      <c r="B1732" s="188"/>
      <c r="C1732" s="1"/>
      <c r="D1732" s="1"/>
      <c r="E1732" s="1"/>
      <c r="F1732" s="1"/>
    </row>
    <row r="1733" spans="1:6" x14ac:dyDescent="0.25">
      <c r="A1733" s="188"/>
      <c r="B1733" s="188"/>
      <c r="C1733" s="1"/>
      <c r="D1733" s="1"/>
      <c r="E1733" s="1"/>
      <c r="F1733" s="1"/>
    </row>
    <row r="1734" spans="1:6" x14ac:dyDescent="0.25">
      <c r="A1734" s="188"/>
      <c r="B1734" s="188"/>
      <c r="C1734" s="1"/>
      <c r="D1734" s="1"/>
      <c r="E1734" s="1"/>
      <c r="F1734" s="1"/>
    </row>
    <row r="1735" spans="1:6" x14ac:dyDescent="0.25">
      <c r="A1735" s="188"/>
      <c r="B1735" s="188"/>
      <c r="C1735" s="1"/>
      <c r="D1735" s="1"/>
      <c r="E1735" s="1"/>
      <c r="F1735" s="1"/>
    </row>
    <row r="1736" spans="1:6" x14ac:dyDescent="0.25">
      <c r="A1736" s="188"/>
      <c r="B1736" s="188"/>
      <c r="C1736" s="1"/>
      <c r="D1736" s="1"/>
      <c r="E1736" s="1"/>
      <c r="F1736" s="1"/>
    </row>
    <row r="1737" spans="1:6" x14ac:dyDescent="0.25">
      <c r="A1737" s="188"/>
      <c r="B1737" s="188"/>
      <c r="C1737" s="1"/>
      <c r="D1737" s="1"/>
      <c r="E1737" s="1"/>
      <c r="F1737" s="1"/>
    </row>
    <row r="1738" spans="1:6" x14ac:dyDescent="0.25">
      <c r="A1738" s="188"/>
      <c r="B1738" s="188"/>
      <c r="C1738" s="1"/>
      <c r="D1738" s="1"/>
      <c r="E1738" s="1"/>
      <c r="F1738" s="1"/>
    </row>
    <row r="1739" spans="1:6" x14ac:dyDescent="0.25">
      <c r="A1739" s="188"/>
      <c r="B1739" s="188"/>
      <c r="C1739" s="1"/>
      <c r="D1739" s="1"/>
      <c r="E1739" s="1"/>
      <c r="F1739" s="1"/>
    </row>
    <row r="1740" spans="1:6" x14ac:dyDescent="0.25">
      <c r="A1740" s="188"/>
      <c r="B1740" s="188"/>
      <c r="C1740" s="1"/>
      <c r="D1740" s="1"/>
      <c r="E1740" s="1"/>
      <c r="F1740" s="1"/>
    </row>
    <row r="1741" spans="1:6" x14ac:dyDescent="0.25">
      <c r="A1741" s="188"/>
      <c r="B1741" s="188"/>
      <c r="C1741" s="1"/>
      <c r="D1741" s="1"/>
      <c r="E1741" s="1"/>
      <c r="F1741" s="1"/>
    </row>
    <row r="1742" spans="1:6" x14ac:dyDescent="0.25">
      <c r="A1742" s="188"/>
      <c r="B1742" s="188"/>
      <c r="C1742" s="1"/>
      <c r="D1742" s="1"/>
      <c r="E1742" s="1"/>
      <c r="F1742" s="1"/>
    </row>
    <row r="1743" spans="1:6" x14ac:dyDescent="0.25">
      <c r="A1743" s="188"/>
      <c r="B1743" s="188"/>
      <c r="C1743" s="1"/>
      <c r="D1743" s="1"/>
      <c r="E1743" s="1"/>
      <c r="F1743" s="1"/>
    </row>
    <row r="1744" spans="1:6" x14ac:dyDescent="0.25">
      <c r="A1744" s="188"/>
      <c r="B1744" s="188"/>
      <c r="C1744" s="1"/>
      <c r="D1744" s="1"/>
      <c r="E1744" s="1"/>
      <c r="F1744" s="1"/>
    </row>
    <row r="1745" spans="1:6" x14ac:dyDescent="0.25">
      <c r="A1745" s="188"/>
      <c r="B1745" s="188"/>
      <c r="C1745" s="1"/>
      <c r="D1745" s="1"/>
      <c r="E1745" s="1"/>
      <c r="F1745" s="1"/>
    </row>
    <row r="1746" spans="1:6" x14ac:dyDescent="0.25">
      <c r="A1746" s="188"/>
      <c r="B1746" s="188"/>
      <c r="C1746" s="1"/>
      <c r="D1746" s="1"/>
      <c r="E1746" s="1"/>
      <c r="F1746" s="1"/>
    </row>
    <row r="1747" spans="1:6" x14ac:dyDescent="0.25">
      <c r="A1747" s="188"/>
      <c r="B1747" s="188"/>
      <c r="C1747" s="1"/>
      <c r="D1747" s="1"/>
      <c r="E1747" s="1"/>
      <c r="F1747" s="1"/>
    </row>
    <row r="1748" spans="1:6" x14ac:dyDescent="0.25">
      <c r="A1748" s="188"/>
      <c r="B1748" s="188"/>
      <c r="C1748" s="1"/>
      <c r="D1748" s="1"/>
      <c r="E1748" s="1"/>
      <c r="F1748" s="1"/>
    </row>
    <row r="1749" spans="1:6" x14ac:dyDescent="0.25">
      <c r="A1749" s="188"/>
      <c r="B1749" s="188"/>
      <c r="C1749" s="1"/>
      <c r="D1749" s="1"/>
      <c r="E1749" s="1"/>
      <c r="F1749" s="1"/>
    </row>
    <row r="1750" spans="1:6" x14ac:dyDescent="0.25">
      <c r="A1750" s="188"/>
      <c r="B1750" s="188"/>
      <c r="C1750" s="1"/>
      <c r="D1750" s="1"/>
      <c r="E1750" s="1"/>
      <c r="F1750" s="1"/>
    </row>
    <row r="1751" spans="1:6" x14ac:dyDescent="0.25">
      <c r="A1751" s="188"/>
      <c r="B1751" s="188"/>
      <c r="C1751" s="1"/>
      <c r="D1751" s="1"/>
      <c r="E1751" s="1"/>
      <c r="F1751" s="1"/>
    </row>
    <row r="1752" spans="1:6" x14ac:dyDescent="0.25">
      <c r="A1752" s="188"/>
      <c r="B1752" s="188"/>
      <c r="C1752" s="1"/>
      <c r="D1752" s="1"/>
      <c r="E1752" s="1"/>
      <c r="F1752" s="1"/>
    </row>
    <row r="1753" spans="1:6" x14ac:dyDescent="0.25">
      <c r="A1753" s="188"/>
      <c r="B1753" s="188"/>
      <c r="C1753" s="1"/>
      <c r="D1753" s="1"/>
      <c r="E1753" s="1"/>
      <c r="F1753" s="1"/>
    </row>
    <row r="1754" spans="1:6" x14ac:dyDescent="0.25">
      <c r="A1754" s="188"/>
      <c r="B1754" s="188"/>
      <c r="C1754" s="1"/>
      <c r="D1754" s="1"/>
      <c r="E1754" s="1"/>
      <c r="F1754" s="1"/>
    </row>
    <row r="1755" spans="1:6" x14ac:dyDescent="0.25">
      <c r="A1755" s="188"/>
      <c r="B1755" s="188"/>
      <c r="C1755" s="1"/>
      <c r="D1755" s="1"/>
      <c r="E1755" s="1"/>
      <c r="F1755" s="1"/>
    </row>
    <row r="1756" spans="1:6" x14ac:dyDescent="0.25">
      <c r="A1756" s="188"/>
      <c r="B1756" s="188"/>
      <c r="C1756" s="1"/>
      <c r="D1756" s="1"/>
      <c r="E1756" s="1"/>
      <c r="F1756" s="1"/>
    </row>
    <row r="1757" spans="1:6" x14ac:dyDescent="0.25">
      <c r="A1757" s="188"/>
      <c r="B1757" s="188"/>
      <c r="C1757" s="1"/>
      <c r="D1757" s="1"/>
      <c r="E1757" s="1"/>
      <c r="F1757" s="1"/>
    </row>
    <row r="1758" spans="1:6" x14ac:dyDescent="0.25">
      <c r="A1758" s="188"/>
      <c r="B1758" s="188"/>
      <c r="C1758" s="1"/>
      <c r="D1758" s="1"/>
      <c r="E1758" s="1"/>
      <c r="F1758" s="1"/>
    </row>
    <row r="1759" spans="1:6" x14ac:dyDescent="0.25">
      <c r="A1759" s="188"/>
      <c r="B1759" s="188"/>
      <c r="C1759" s="1"/>
      <c r="D1759" s="1"/>
      <c r="E1759" s="1"/>
      <c r="F1759" s="1"/>
    </row>
    <row r="1760" spans="1:6" x14ac:dyDescent="0.25">
      <c r="A1760" s="188"/>
      <c r="B1760" s="188"/>
      <c r="C1760" s="1"/>
      <c r="D1760" s="1"/>
      <c r="E1760" s="1"/>
      <c r="F1760" s="1"/>
    </row>
    <row r="1761" spans="1:6" x14ac:dyDescent="0.25">
      <c r="A1761" s="188"/>
      <c r="B1761" s="188"/>
      <c r="C1761" s="1"/>
      <c r="D1761" s="1"/>
      <c r="E1761" s="1"/>
      <c r="F1761" s="1"/>
    </row>
    <row r="1762" spans="1:6" x14ac:dyDescent="0.25">
      <c r="A1762" s="188"/>
      <c r="B1762" s="188"/>
      <c r="C1762" s="1"/>
      <c r="D1762" s="1"/>
      <c r="E1762" s="1"/>
      <c r="F1762" s="1"/>
    </row>
    <row r="1763" spans="1:6" x14ac:dyDescent="0.25">
      <c r="A1763" s="188"/>
      <c r="B1763" s="188"/>
      <c r="C1763" s="1"/>
      <c r="D1763" s="1"/>
      <c r="E1763" s="1"/>
      <c r="F1763" s="1"/>
    </row>
    <row r="1764" spans="1:6" x14ac:dyDescent="0.25">
      <c r="A1764" s="188"/>
      <c r="B1764" s="188"/>
      <c r="C1764" s="1"/>
      <c r="D1764" s="1"/>
      <c r="E1764" s="1"/>
      <c r="F1764" s="1"/>
    </row>
    <row r="1765" spans="1:6" x14ac:dyDescent="0.25">
      <c r="A1765" s="188"/>
      <c r="B1765" s="188"/>
      <c r="C1765" s="1"/>
      <c r="D1765" s="1"/>
      <c r="E1765" s="1"/>
      <c r="F1765" s="1"/>
    </row>
    <row r="1766" spans="1:6" x14ac:dyDescent="0.25">
      <c r="A1766" s="188"/>
      <c r="B1766" s="188"/>
      <c r="C1766" s="1"/>
      <c r="D1766" s="1"/>
      <c r="E1766" s="1"/>
      <c r="F1766" s="1"/>
    </row>
    <row r="1767" spans="1:6" x14ac:dyDescent="0.25">
      <c r="A1767" s="188"/>
      <c r="B1767" s="188"/>
      <c r="C1767" s="1"/>
      <c r="D1767" s="1"/>
      <c r="E1767" s="1"/>
      <c r="F1767" s="1"/>
    </row>
    <row r="1768" spans="1:6" x14ac:dyDescent="0.25">
      <c r="A1768" s="188"/>
      <c r="B1768" s="188"/>
      <c r="C1768" s="1"/>
      <c r="D1768" s="1"/>
      <c r="E1768" s="1"/>
      <c r="F1768" s="1"/>
    </row>
    <row r="1769" spans="1:6" x14ac:dyDescent="0.25">
      <c r="A1769" s="188"/>
      <c r="B1769" s="188"/>
      <c r="C1769" s="1"/>
      <c r="D1769" s="1"/>
      <c r="E1769" s="1"/>
      <c r="F1769" s="1"/>
    </row>
    <row r="1770" spans="1:6" x14ac:dyDescent="0.25">
      <c r="A1770" s="188"/>
      <c r="B1770" s="188"/>
      <c r="C1770" s="1"/>
      <c r="D1770" s="1"/>
      <c r="E1770" s="1"/>
      <c r="F1770" s="1"/>
    </row>
    <row r="1771" spans="1:6" x14ac:dyDescent="0.25">
      <c r="A1771" s="188"/>
      <c r="B1771" s="188"/>
      <c r="C1771" s="1"/>
      <c r="D1771" s="1"/>
      <c r="E1771" s="1"/>
      <c r="F1771" s="1"/>
    </row>
    <row r="1772" spans="1:6" x14ac:dyDescent="0.25">
      <c r="A1772" s="188"/>
      <c r="B1772" s="188"/>
      <c r="C1772" s="1"/>
      <c r="D1772" s="1"/>
      <c r="E1772" s="1"/>
      <c r="F1772" s="1"/>
    </row>
    <row r="1773" spans="1:6" x14ac:dyDescent="0.25">
      <c r="A1773" s="188"/>
      <c r="B1773" s="188"/>
      <c r="C1773" s="1"/>
      <c r="D1773" s="1"/>
      <c r="E1773" s="1"/>
      <c r="F1773" s="1"/>
    </row>
    <row r="1774" spans="1:6" x14ac:dyDescent="0.25">
      <c r="A1774" s="188"/>
      <c r="B1774" s="188"/>
      <c r="C1774" s="1"/>
      <c r="D1774" s="1"/>
      <c r="E1774" s="1"/>
      <c r="F1774" s="1"/>
    </row>
    <row r="1775" spans="1:6" x14ac:dyDescent="0.25">
      <c r="A1775" s="188"/>
      <c r="B1775" s="188"/>
      <c r="C1775" s="1"/>
      <c r="D1775" s="1"/>
      <c r="E1775" s="1"/>
      <c r="F1775" s="1"/>
    </row>
    <row r="1776" spans="1:6" x14ac:dyDescent="0.25">
      <c r="A1776" s="188"/>
      <c r="B1776" s="188"/>
      <c r="C1776" s="1"/>
      <c r="D1776" s="1"/>
      <c r="E1776" s="1"/>
      <c r="F1776" s="1"/>
    </row>
    <row r="1777" spans="1:6" x14ac:dyDescent="0.25">
      <c r="A1777" s="188"/>
      <c r="B1777" s="188"/>
      <c r="C1777" s="1"/>
      <c r="D1777" s="1"/>
      <c r="E1777" s="1"/>
      <c r="F1777" s="1"/>
    </row>
    <row r="1778" spans="1:6" x14ac:dyDescent="0.25">
      <c r="A1778" s="188"/>
      <c r="B1778" s="188"/>
      <c r="C1778" s="1"/>
      <c r="D1778" s="1"/>
      <c r="E1778" s="1"/>
      <c r="F1778" s="1"/>
    </row>
    <row r="1779" spans="1:6" x14ac:dyDescent="0.25">
      <c r="A1779" s="188"/>
      <c r="B1779" s="188"/>
      <c r="C1779" s="1"/>
      <c r="D1779" s="1"/>
      <c r="E1779" s="1"/>
      <c r="F1779" s="1"/>
    </row>
    <row r="1780" spans="1:6" x14ac:dyDescent="0.25">
      <c r="A1780" s="188"/>
      <c r="B1780" s="188"/>
      <c r="C1780" s="1"/>
      <c r="D1780" s="1"/>
      <c r="E1780" s="1"/>
      <c r="F1780" s="1"/>
    </row>
    <row r="1781" spans="1:6" x14ac:dyDescent="0.25">
      <c r="A1781" s="188"/>
      <c r="B1781" s="188"/>
      <c r="C1781" s="1"/>
      <c r="D1781" s="1"/>
      <c r="E1781" s="1"/>
      <c r="F1781" s="1"/>
    </row>
    <row r="1782" spans="1:6" x14ac:dyDescent="0.25">
      <c r="A1782" s="188"/>
      <c r="B1782" s="188"/>
      <c r="C1782" s="1"/>
      <c r="D1782" s="1"/>
      <c r="E1782" s="1"/>
      <c r="F1782" s="1"/>
    </row>
    <row r="1783" spans="1:6" x14ac:dyDescent="0.25">
      <c r="A1783" s="188"/>
      <c r="B1783" s="188"/>
      <c r="C1783" s="1"/>
      <c r="D1783" s="1"/>
      <c r="E1783" s="1"/>
      <c r="F1783" s="1"/>
    </row>
    <row r="1784" spans="1:6" x14ac:dyDescent="0.25">
      <c r="A1784" s="188"/>
      <c r="B1784" s="188"/>
      <c r="C1784" s="1"/>
      <c r="D1784" s="1"/>
      <c r="E1784" s="1"/>
      <c r="F1784" s="1"/>
    </row>
    <row r="1785" spans="1:6" x14ac:dyDescent="0.25">
      <c r="A1785" s="188"/>
      <c r="B1785" s="188"/>
      <c r="C1785" s="1"/>
      <c r="D1785" s="1"/>
      <c r="E1785" s="1"/>
      <c r="F1785" s="1"/>
    </row>
    <row r="1786" spans="1:6" x14ac:dyDescent="0.25">
      <c r="A1786" s="188"/>
      <c r="B1786" s="188"/>
      <c r="C1786" s="1"/>
      <c r="D1786" s="1"/>
      <c r="E1786" s="1"/>
      <c r="F1786" s="1"/>
    </row>
    <row r="1787" spans="1:6" x14ac:dyDescent="0.25">
      <c r="A1787" s="188"/>
      <c r="B1787" s="188"/>
      <c r="C1787" s="1"/>
      <c r="D1787" s="1"/>
      <c r="E1787" s="1"/>
      <c r="F1787" s="1"/>
    </row>
    <row r="1788" spans="1:6" x14ac:dyDescent="0.25">
      <c r="A1788" s="188"/>
      <c r="B1788" s="188"/>
      <c r="C1788" s="1"/>
      <c r="D1788" s="1"/>
      <c r="E1788" s="1"/>
      <c r="F1788" s="1"/>
    </row>
    <row r="1789" spans="1:6" x14ac:dyDescent="0.25">
      <c r="A1789" s="188"/>
      <c r="B1789" s="188"/>
      <c r="C1789" s="1"/>
      <c r="D1789" s="1"/>
      <c r="E1789" s="1"/>
      <c r="F1789" s="1"/>
    </row>
    <row r="1790" spans="1:6" x14ac:dyDescent="0.25">
      <c r="A1790" s="188"/>
      <c r="B1790" s="188"/>
      <c r="C1790" s="1"/>
      <c r="D1790" s="1"/>
      <c r="E1790" s="1"/>
      <c r="F1790" s="1"/>
    </row>
    <row r="1791" spans="1:6" x14ac:dyDescent="0.25">
      <c r="A1791" s="188"/>
      <c r="B1791" s="188"/>
      <c r="C1791" s="1"/>
      <c r="D1791" s="1"/>
      <c r="E1791" s="1"/>
      <c r="F1791" s="1"/>
    </row>
    <row r="1792" spans="1:6" x14ac:dyDescent="0.25">
      <c r="A1792" s="188"/>
      <c r="B1792" s="188"/>
      <c r="C1792" s="1"/>
      <c r="D1792" s="1"/>
      <c r="E1792" s="1"/>
      <c r="F1792" s="1"/>
    </row>
    <row r="1793" spans="1:6" x14ac:dyDescent="0.25">
      <c r="A1793" s="188"/>
      <c r="B1793" s="188"/>
      <c r="C1793" s="1"/>
      <c r="D1793" s="1"/>
      <c r="E1793" s="1"/>
      <c r="F1793" s="1"/>
    </row>
    <row r="1794" spans="1:6" x14ac:dyDescent="0.25">
      <c r="A1794" s="188"/>
      <c r="B1794" s="188"/>
      <c r="C1794" s="1"/>
      <c r="D1794" s="1"/>
      <c r="E1794" s="1"/>
      <c r="F1794" s="1"/>
    </row>
    <row r="1795" spans="1:6" x14ac:dyDescent="0.25">
      <c r="A1795" s="188"/>
      <c r="B1795" s="188"/>
      <c r="C1795" s="1"/>
      <c r="D1795" s="1"/>
      <c r="E1795" s="1"/>
      <c r="F1795" s="1"/>
    </row>
    <row r="1796" spans="1:6" x14ac:dyDescent="0.25">
      <c r="A1796" s="188"/>
      <c r="B1796" s="188"/>
      <c r="C1796" s="1"/>
      <c r="D1796" s="1"/>
      <c r="E1796" s="1"/>
      <c r="F1796" s="1"/>
    </row>
    <row r="1797" spans="1:6" x14ac:dyDescent="0.25">
      <c r="A1797" s="188"/>
      <c r="B1797" s="188"/>
      <c r="C1797" s="1"/>
      <c r="D1797" s="1"/>
      <c r="E1797" s="1"/>
      <c r="F1797" s="1"/>
    </row>
    <row r="1798" spans="1:6" x14ac:dyDescent="0.25">
      <c r="A1798" s="188"/>
      <c r="B1798" s="188"/>
      <c r="C1798" s="1"/>
      <c r="D1798" s="1"/>
      <c r="E1798" s="1"/>
      <c r="F1798" s="1"/>
    </row>
    <row r="1799" spans="1:6" x14ac:dyDescent="0.25">
      <c r="A1799" s="188"/>
      <c r="B1799" s="188"/>
      <c r="C1799" s="1"/>
      <c r="D1799" s="1"/>
      <c r="E1799" s="1"/>
      <c r="F1799" s="1"/>
    </row>
    <row r="1800" spans="1:6" x14ac:dyDescent="0.25">
      <c r="A1800" s="188"/>
      <c r="B1800" s="188"/>
      <c r="C1800" s="1"/>
      <c r="D1800" s="1"/>
      <c r="E1800" s="1"/>
      <c r="F1800" s="1"/>
    </row>
    <row r="1801" spans="1:6" x14ac:dyDescent="0.25">
      <c r="A1801" s="188"/>
      <c r="B1801" s="188"/>
      <c r="C1801" s="1"/>
      <c r="D1801" s="1"/>
      <c r="E1801" s="1"/>
      <c r="F1801" s="1"/>
    </row>
    <row r="1802" spans="1:6" x14ac:dyDescent="0.25">
      <c r="A1802" s="188"/>
      <c r="B1802" s="188"/>
      <c r="C1802" s="1"/>
      <c r="D1802" s="1"/>
      <c r="E1802" s="1"/>
      <c r="F1802" s="1"/>
    </row>
    <row r="1803" spans="1:6" x14ac:dyDescent="0.25">
      <c r="A1803" s="188"/>
      <c r="B1803" s="188"/>
      <c r="C1803" s="1"/>
      <c r="D1803" s="1"/>
      <c r="E1803" s="1"/>
      <c r="F1803" s="1"/>
    </row>
    <row r="1804" spans="1:6" x14ac:dyDescent="0.25">
      <c r="A1804" s="188"/>
      <c r="B1804" s="188"/>
      <c r="C1804" s="1"/>
      <c r="D1804" s="1"/>
      <c r="E1804" s="1"/>
      <c r="F1804" s="1"/>
    </row>
    <row r="1805" spans="1:6" x14ac:dyDescent="0.25">
      <c r="A1805" s="188"/>
      <c r="B1805" s="188"/>
      <c r="C1805" s="1"/>
      <c r="D1805" s="1"/>
      <c r="E1805" s="1"/>
      <c r="F1805" s="1"/>
    </row>
    <row r="1806" spans="1:6" x14ac:dyDescent="0.25">
      <c r="A1806" s="188"/>
      <c r="B1806" s="188"/>
      <c r="C1806" s="1"/>
      <c r="D1806" s="1"/>
      <c r="E1806" s="1"/>
      <c r="F1806" s="1"/>
    </row>
    <row r="1807" spans="1:6" x14ac:dyDescent="0.25">
      <c r="A1807" s="188"/>
      <c r="B1807" s="188"/>
      <c r="C1807" s="1"/>
      <c r="D1807" s="1"/>
      <c r="E1807" s="1"/>
      <c r="F1807" s="1"/>
    </row>
    <row r="1808" spans="1:6" x14ac:dyDescent="0.25">
      <c r="A1808" s="188"/>
      <c r="B1808" s="188"/>
      <c r="C1808" s="1"/>
      <c r="D1808" s="1"/>
      <c r="E1808" s="1"/>
      <c r="F1808" s="1"/>
    </row>
    <row r="1809" spans="1:6" x14ac:dyDescent="0.25">
      <c r="A1809" s="188"/>
      <c r="B1809" s="188"/>
      <c r="C1809" s="1"/>
      <c r="D1809" s="1"/>
      <c r="E1809" s="1"/>
      <c r="F1809" s="1"/>
    </row>
    <row r="1810" spans="1:6" x14ac:dyDescent="0.25">
      <c r="A1810" s="188"/>
      <c r="B1810" s="188"/>
      <c r="C1810" s="1"/>
      <c r="D1810" s="1"/>
      <c r="E1810" s="1"/>
      <c r="F1810" s="1"/>
    </row>
    <row r="1811" spans="1:6" x14ac:dyDescent="0.25">
      <c r="A1811" s="188"/>
      <c r="B1811" s="188"/>
      <c r="C1811" s="1"/>
      <c r="D1811" s="1"/>
      <c r="E1811" s="1"/>
      <c r="F1811" s="1"/>
    </row>
    <row r="1812" spans="1:6" x14ac:dyDescent="0.25">
      <c r="A1812" s="188"/>
      <c r="B1812" s="188"/>
      <c r="C1812" s="1"/>
      <c r="D1812" s="1"/>
      <c r="E1812" s="1"/>
      <c r="F1812" s="1"/>
    </row>
    <row r="1813" spans="1:6" x14ac:dyDescent="0.25">
      <c r="A1813" s="188"/>
      <c r="B1813" s="188"/>
      <c r="C1813" s="1"/>
      <c r="D1813" s="1"/>
      <c r="E1813" s="1"/>
      <c r="F1813" s="1"/>
    </row>
    <row r="1814" spans="1:6" x14ac:dyDescent="0.25">
      <c r="A1814" s="188"/>
      <c r="B1814" s="188"/>
      <c r="C1814" s="1"/>
      <c r="D1814" s="1"/>
      <c r="E1814" s="1"/>
      <c r="F1814" s="1"/>
    </row>
    <row r="1815" spans="1:6" x14ac:dyDescent="0.25">
      <c r="A1815" s="188"/>
      <c r="B1815" s="188"/>
      <c r="C1815" s="1"/>
      <c r="D1815" s="1"/>
      <c r="E1815" s="1"/>
      <c r="F1815" s="1"/>
    </row>
    <row r="1816" spans="1:6" x14ac:dyDescent="0.25">
      <c r="A1816" s="188"/>
      <c r="B1816" s="188"/>
      <c r="C1816" s="1"/>
      <c r="D1816" s="1"/>
      <c r="E1816" s="1"/>
      <c r="F1816" s="1"/>
    </row>
    <row r="1817" spans="1:6" x14ac:dyDescent="0.25">
      <c r="A1817" s="188"/>
      <c r="B1817" s="188"/>
      <c r="C1817" s="1"/>
      <c r="D1817" s="1"/>
      <c r="E1817" s="1"/>
      <c r="F1817" s="1"/>
    </row>
    <row r="1818" spans="1:6" x14ac:dyDescent="0.25">
      <c r="A1818" s="188"/>
      <c r="B1818" s="188"/>
      <c r="C1818" s="1"/>
      <c r="D1818" s="1"/>
      <c r="E1818" s="1"/>
      <c r="F1818" s="1"/>
    </row>
    <row r="1819" spans="1:6" x14ac:dyDescent="0.25">
      <c r="A1819" s="188"/>
      <c r="B1819" s="188"/>
      <c r="C1819" s="1"/>
      <c r="D1819" s="1"/>
      <c r="E1819" s="1"/>
      <c r="F1819" s="1"/>
    </row>
    <row r="1820" spans="1:6" x14ac:dyDescent="0.25">
      <c r="A1820" s="188"/>
      <c r="B1820" s="188"/>
      <c r="C1820" s="1"/>
      <c r="D1820" s="1"/>
      <c r="E1820" s="1"/>
      <c r="F1820" s="1"/>
    </row>
    <row r="1821" spans="1:6" x14ac:dyDescent="0.25">
      <c r="A1821" s="188"/>
      <c r="B1821" s="188"/>
      <c r="C1821" s="1"/>
      <c r="D1821" s="1"/>
      <c r="E1821" s="1"/>
      <c r="F1821" s="1"/>
    </row>
    <row r="1822" spans="1:6" x14ac:dyDescent="0.25">
      <c r="A1822" s="188"/>
      <c r="B1822" s="188"/>
      <c r="C1822" s="1"/>
      <c r="D1822" s="1"/>
      <c r="E1822" s="1"/>
      <c r="F1822" s="1"/>
    </row>
    <row r="1823" spans="1:6" x14ac:dyDescent="0.25">
      <c r="A1823" s="188"/>
      <c r="B1823" s="188"/>
      <c r="C1823" s="1"/>
      <c r="D1823" s="1"/>
      <c r="E1823" s="1"/>
      <c r="F1823" s="1"/>
    </row>
    <row r="1824" spans="1:6" x14ac:dyDescent="0.25">
      <c r="A1824" s="188"/>
      <c r="B1824" s="188"/>
      <c r="C1824" s="1"/>
      <c r="D1824" s="1"/>
      <c r="E1824" s="1"/>
      <c r="F1824" s="1"/>
    </row>
    <row r="1825" spans="1:6" x14ac:dyDescent="0.25">
      <c r="A1825" s="188"/>
      <c r="B1825" s="188"/>
      <c r="C1825" s="1"/>
      <c r="D1825" s="1"/>
      <c r="E1825" s="1"/>
      <c r="F1825" s="1"/>
    </row>
    <row r="1826" spans="1:6" x14ac:dyDescent="0.25">
      <c r="A1826" s="188"/>
      <c r="B1826" s="188"/>
      <c r="C1826" s="1"/>
      <c r="D1826" s="1"/>
      <c r="E1826" s="1"/>
      <c r="F1826" s="1"/>
    </row>
    <row r="1827" spans="1:6" x14ac:dyDescent="0.25">
      <c r="A1827" s="188"/>
      <c r="B1827" s="188"/>
      <c r="C1827" s="1"/>
      <c r="D1827" s="1"/>
      <c r="E1827" s="1"/>
      <c r="F1827" s="1"/>
    </row>
    <row r="1828" spans="1:6" x14ac:dyDescent="0.25">
      <c r="A1828" s="188"/>
      <c r="B1828" s="188"/>
      <c r="C1828" s="1"/>
      <c r="D1828" s="1"/>
      <c r="E1828" s="1"/>
      <c r="F1828" s="1"/>
    </row>
    <row r="1829" spans="1:6" x14ac:dyDescent="0.25">
      <c r="A1829" s="188"/>
      <c r="B1829" s="188"/>
      <c r="C1829" s="1"/>
      <c r="D1829" s="1"/>
      <c r="E1829" s="1"/>
      <c r="F1829" s="1"/>
    </row>
    <row r="1830" spans="1:6" x14ac:dyDescent="0.25">
      <c r="A1830" s="188"/>
      <c r="B1830" s="188"/>
      <c r="C1830" s="1"/>
      <c r="D1830" s="1"/>
      <c r="E1830" s="1"/>
      <c r="F1830" s="1"/>
    </row>
    <row r="1831" spans="1:6" x14ac:dyDescent="0.25">
      <c r="A1831" s="188"/>
      <c r="B1831" s="188"/>
      <c r="C1831" s="1"/>
      <c r="D1831" s="1"/>
      <c r="E1831" s="1"/>
      <c r="F1831" s="1"/>
    </row>
    <row r="1832" spans="1:6" x14ac:dyDescent="0.25">
      <c r="A1832" s="188"/>
      <c r="B1832" s="188"/>
      <c r="C1832" s="1"/>
      <c r="D1832" s="1"/>
      <c r="E1832" s="1"/>
      <c r="F1832" s="1"/>
    </row>
    <row r="1833" spans="1:6" x14ac:dyDescent="0.25">
      <c r="A1833" s="188"/>
      <c r="B1833" s="188"/>
      <c r="C1833" s="1"/>
      <c r="D1833" s="1"/>
      <c r="E1833" s="1"/>
      <c r="F1833" s="1"/>
    </row>
    <row r="1834" spans="1:6" x14ac:dyDescent="0.25">
      <c r="A1834" s="188"/>
      <c r="B1834" s="188"/>
      <c r="C1834" s="1"/>
      <c r="D1834" s="1"/>
      <c r="E1834" s="1"/>
      <c r="F1834" s="1"/>
    </row>
    <row r="1835" spans="1:6" x14ac:dyDescent="0.25">
      <c r="A1835" s="188"/>
      <c r="B1835" s="188"/>
      <c r="C1835" s="1"/>
      <c r="D1835" s="1"/>
      <c r="E1835" s="1"/>
      <c r="F1835" s="1"/>
    </row>
    <row r="1836" spans="1:6" x14ac:dyDescent="0.25">
      <c r="A1836" s="188"/>
      <c r="B1836" s="188"/>
      <c r="C1836" s="1"/>
      <c r="D1836" s="1"/>
      <c r="E1836" s="1"/>
      <c r="F1836" s="1"/>
    </row>
    <row r="1837" spans="1:6" x14ac:dyDescent="0.25">
      <c r="A1837" s="188"/>
      <c r="B1837" s="188"/>
      <c r="C1837" s="1"/>
      <c r="D1837" s="1"/>
      <c r="E1837" s="1"/>
      <c r="F1837" s="1"/>
    </row>
    <row r="1838" spans="1:6" x14ac:dyDescent="0.25">
      <c r="A1838" s="188"/>
      <c r="B1838" s="188"/>
      <c r="C1838" s="1"/>
      <c r="D1838" s="1"/>
      <c r="E1838" s="1"/>
      <c r="F1838" s="1"/>
    </row>
    <row r="1839" spans="1:6" x14ac:dyDescent="0.25">
      <c r="A1839" s="188"/>
      <c r="B1839" s="188"/>
      <c r="C1839" s="1"/>
      <c r="D1839" s="1"/>
      <c r="E1839" s="1"/>
      <c r="F1839" s="1"/>
    </row>
    <row r="1840" spans="1:6" x14ac:dyDescent="0.25">
      <c r="A1840" s="188"/>
      <c r="B1840" s="188"/>
      <c r="C1840" s="1"/>
      <c r="D1840" s="1"/>
      <c r="E1840" s="1"/>
      <c r="F1840" s="1"/>
    </row>
    <row r="1841" spans="1:6" x14ac:dyDescent="0.25">
      <c r="A1841" s="188"/>
      <c r="B1841" s="188"/>
      <c r="C1841" s="1"/>
      <c r="D1841" s="1"/>
      <c r="E1841" s="1"/>
      <c r="F1841" s="1"/>
    </row>
    <row r="1842" spans="1:6" x14ac:dyDescent="0.25">
      <c r="A1842" s="188"/>
      <c r="B1842" s="188"/>
      <c r="C1842" s="1"/>
      <c r="D1842" s="1"/>
      <c r="E1842" s="1"/>
      <c r="F1842" s="1"/>
    </row>
    <row r="1843" spans="1:6" x14ac:dyDescent="0.25">
      <c r="A1843" s="188"/>
      <c r="B1843" s="188"/>
      <c r="C1843" s="1"/>
      <c r="D1843" s="1"/>
      <c r="E1843" s="1"/>
      <c r="F1843" s="1"/>
    </row>
    <row r="1844" spans="1:6" x14ac:dyDescent="0.25">
      <c r="A1844" s="188"/>
      <c r="B1844" s="188"/>
      <c r="C1844" s="1"/>
      <c r="D1844" s="1"/>
      <c r="E1844" s="1"/>
      <c r="F1844" s="1"/>
    </row>
    <row r="1845" spans="1:6" x14ac:dyDescent="0.25">
      <c r="A1845" s="188"/>
      <c r="B1845" s="188"/>
      <c r="C1845" s="1"/>
      <c r="D1845" s="1"/>
      <c r="E1845" s="1"/>
      <c r="F1845" s="1"/>
    </row>
    <row r="1846" spans="1:6" x14ac:dyDescent="0.25">
      <c r="A1846" s="188"/>
      <c r="B1846" s="188"/>
      <c r="C1846" s="1"/>
      <c r="D1846" s="1"/>
      <c r="E1846" s="1"/>
      <c r="F1846" s="1"/>
    </row>
    <row r="1847" spans="1:6" x14ac:dyDescent="0.25">
      <c r="A1847" s="188"/>
      <c r="B1847" s="188"/>
      <c r="C1847" s="1"/>
      <c r="D1847" s="1"/>
      <c r="E1847" s="1"/>
      <c r="F1847" s="1"/>
    </row>
    <row r="1848" spans="1:6" x14ac:dyDescent="0.25">
      <c r="A1848" s="188"/>
      <c r="B1848" s="188"/>
      <c r="C1848" s="1"/>
      <c r="D1848" s="1"/>
      <c r="E1848" s="1"/>
      <c r="F1848" s="1"/>
    </row>
    <row r="1849" spans="1:6" x14ac:dyDescent="0.25">
      <c r="A1849" s="188"/>
      <c r="B1849" s="188"/>
      <c r="C1849" s="1"/>
      <c r="D1849" s="1"/>
      <c r="E1849" s="1"/>
      <c r="F1849" s="1"/>
    </row>
    <row r="1850" spans="1:6" x14ac:dyDescent="0.25">
      <c r="A1850" s="188"/>
      <c r="B1850" s="188"/>
      <c r="C1850" s="1"/>
      <c r="D1850" s="1"/>
      <c r="E1850" s="1"/>
      <c r="F1850" s="1"/>
    </row>
    <row r="1851" spans="1:6" x14ac:dyDescent="0.25">
      <c r="A1851" s="188"/>
      <c r="B1851" s="188"/>
      <c r="C1851" s="1"/>
      <c r="D1851" s="1"/>
      <c r="E1851" s="1"/>
      <c r="F1851" s="1"/>
    </row>
    <row r="1852" spans="1:6" x14ac:dyDescent="0.25">
      <c r="A1852" s="188"/>
      <c r="B1852" s="188"/>
      <c r="C1852" s="1"/>
      <c r="D1852" s="1"/>
      <c r="E1852" s="1"/>
      <c r="F1852" s="1"/>
    </row>
    <row r="1853" spans="1:6" x14ac:dyDescent="0.25">
      <c r="A1853" s="188"/>
      <c r="B1853" s="188"/>
      <c r="C1853" s="1"/>
      <c r="D1853" s="1"/>
      <c r="E1853" s="1"/>
      <c r="F1853" s="1"/>
    </row>
    <row r="1854" spans="1:6" x14ac:dyDescent="0.25">
      <c r="A1854" s="188"/>
      <c r="B1854" s="188"/>
      <c r="C1854" s="1"/>
      <c r="D1854" s="1"/>
      <c r="E1854" s="1"/>
      <c r="F1854" s="1"/>
    </row>
    <row r="1855" spans="1:6" x14ac:dyDescent="0.25">
      <c r="A1855" s="188"/>
      <c r="B1855" s="188"/>
      <c r="C1855" s="1"/>
      <c r="D1855" s="1"/>
      <c r="E1855" s="1"/>
      <c r="F1855" s="1"/>
    </row>
    <row r="1856" spans="1:6" x14ac:dyDescent="0.25">
      <c r="A1856" s="188"/>
      <c r="B1856" s="188"/>
      <c r="C1856" s="1"/>
      <c r="D1856" s="1"/>
      <c r="E1856" s="1"/>
      <c r="F1856" s="1"/>
    </row>
    <row r="1857" spans="1:6" x14ac:dyDescent="0.25">
      <c r="A1857" s="188"/>
      <c r="B1857" s="188"/>
      <c r="C1857" s="1"/>
      <c r="D1857" s="1"/>
      <c r="E1857" s="1"/>
      <c r="F1857" s="1"/>
    </row>
    <row r="1858" spans="1:6" x14ac:dyDescent="0.25">
      <c r="A1858" s="188"/>
      <c r="B1858" s="188"/>
      <c r="C1858" s="1"/>
      <c r="D1858" s="1"/>
      <c r="E1858" s="1"/>
      <c r="F1858" s="1"/>
    </row>
    <row r="1859" spans="1:6" x14ac:dyDescent="0.25">
      <c r="A1859" s="188"/>
      <c r="B1859" s="188"/>
      <c r="C1859" s="1"/>
      <c r="D1859" s="1"/>
      <c r="E1859" s="1"/>
      <c r="F1859" s="1"/>
    </row>
    <row r="1860" spans="1:6" x14ac:dyDescent="0.25">
      <c r="A1860" s="188"/>
      <c r="B1860" s="188"/>
      <c r="C1860" s="1"/>
      <c r="D1860" s="1"/>
      <c r="E1860" s="1"/>
      <c r="F1860" s="1"/>
    </row>
    <row r="1861" spans="1:6" x14ac:dyDescent="0.25">
      <c r="A1861" s="188"/>
      <c r="B1861" s="188"/>
      <c r="C1861" s="1"/>
      <c r="D1861" s="1"/>
      <c r="E1861" s="1"/>
      <c r="F1861" s="1"/>
    </row>
    <row r="1862" spans="1:6" x14ac:dyDescent="0.25">
      <c r="A1862" s="188"/>
      <c r="B1862" s="188"/>
      <c r="C1862" s="1"/>
      <c r="D1862" s="1"/>
      <c r="E1862" s="1"/>
      <c r="F1862" s="1"/>
    </row>
    <row r="1863" spans="1:6" x14ac:dyDescent="0.25">
      <c r="A1863" s="188"/>
      <c r="B1863" s="188"/>
      <c r="C1863" s="1"/>
      <c r="D1863" s="1"/>
      <c r="E1863" s="1"/>
      <c r="F1863" s="1"/>
    </row>
    <row r="1864" spans="1:6" x14ac:dyDescent="0.25">
      <c r="A1864" s="188"/>
      <c r="B1864" s="188"/>
      <c r="C1864" s="1"/>
      <c r="D1864" s="1"/>
      <c r="E1864" s="1"/>
      <c r="F1864" s="1"/>
    </row>
    <row r="1865" spans="1:6" x14ac:dyDescent="0.25">
      <c r="A1865" s="188"/>
      <c r="B1865" s="188"/>
      <c r="C1865" s="1"/>
      <c r="D1865" s="1"/>
      <c r="E1865" s="1"/>
      <c r="F1865" s="1"/>
    </row>
    <row r="1866" spans="1:6" x14ac:dyDescent="0.25">
      <c r="A1866" s="188"/>
      <c r="B1866" s="188"/>
      <c r="C1866" s="1"/>
      <c r="D1866" s="1"/>
      <c r="E1866" s="1"/>
      <c r="F1866" s="1"/>
    </row>
    <row r="1867" spans="1:6" x14ac:dyDescent="0.25">
      <c r="A1867" s="188"/>
      <c r="B1867" s="188"/>
      <c r="C1867" s="1"/>
      <c r="D1867" s="1"/>
      <c r="E1867" s="1"/>
      <c r="F1867" s="1"/>
    </row>
    <row r="1868" spans="1:6" x14ac:dyDescent="0.25">
      <c r="A1868" s="188"/>
      <c r="B1868" s="188"/>
      <c r="C1868" s="1"/>
      <c r="D1868" s="1"/>
      <c r="E1868" s="1"/>
      <c r="F1868" s="1"/>
    </row>
    <row r="1869" spans="1:6" x14ac:dyDescent="0.25">
      <c r="A1869" s="188"/>
      <c r="B1869" s="188"/>
      <c r="C1869" s="1"/>
      <c r="D1869" s="1"/>
      <c r="E1869" s="1"/>
      <c r="F1869" s="1"/>
    </row>
    <row r="1870" spans="1:6" x14ac:dyDescent="0.25">
      <c r="A1870" s="188"/>
      <c r="B1870" s="188"/>
      <c r="C1870" s="1"/>
      <c r="D1870" s="1"/>
      <c r="E1870" s="1"/>
      <c r="F1870" s="1"/>
    </row>
    <row r="1871" spans="1:6" x14ac:dyDescent="0.25">
      <c r="A1871" s="188"/>
      <c r="B1871" s="188"/>
      <c r="C1871" s="1"/>
      <c r="D1871" s="1"/>
      <c r="E1871" s="1"/>
      <c r="F1871" s="1"/>
    </row>
    <row r="1872" spans="1:6" x14ac:dyDescent="0.25">
      <c r="A1872" s="188"/>
      <c r="B1872" s="188"/>
      <c r="C1872" s="1"/>
      <c r="D1872" s="1"/>
      <c r="E1872" s="1"/>
      <c r="F1872" s="1"/>
    </row>
    <row r="1873" spans="1:6" x14ac:dyDescent="0.25">
      <c r="A1873" s="188"/>
      <c r="B1873" s="188"/>
      <c r="C1873" s="1"/>
      <c r="D1873" s="1"/>
      <c r="E1873" s="1"/>
      <c r="F1873" s="1"/>
    </row>
    <row r="1874" spans="1:6" x14ac:dyDescent="0.25">
      <c r="A1874" s="188"/>
      <c r="B1874" s="188"/>
      <c r="C1874" s="1"/>
      <c r="D1874" s="1"/>
      <c r="E1874" s="1"/>
      <c r="F1874" s="1"/>
    </row>
    <row r="1875" spans="1:6" x14ac:dyDescent="0.25">
      <c r="A1875" s="188"/>
      <c r="B1875" s="188"/>
      <c r="C1875" s="1"/>
      <c r="D1875" s="1"/>
      <c r="E1875" s="1"/>
      <c r="F1875" s="1"/>
    </row>
    <row r="1876" spans="1:6" x14ac:dyDescent="0.25">
      <c r="A1876" s="188"/>
      <c r="B1876" s="188"/>
      <c r="C1876" s="1"/>
      <c r="D1876" s="1"/>
      <c r="E1876" s="1"/>
      <c r="F1876" s="1"/>
    </row>
    <row r="1877" spans="1:6" x14ac:dyDescent="0.25">
      <c r="A1877" s="188"/>
      <c r="B1877" s="188"/>
      <c r="C1877" s="1"/>
      <c r="D1877" s="1"/>
      <c r="E1877" s="1"/>
      <c r="F1877" s="1"/>
    </row>
    <row r="1878" spans="1:6" x14ac:dyDescent="0.25">
      <c r="A1878" s="188"/>
      <c r="B1878" s="188"/>
      <c r="C1878" s="1"/>
      <c r="D1878" s="1"/>
      <c r="E1878" s="1"/>
      <c r="F1878" s="1"/>
    </row>
    <row r="1879" spans="1:6" x14ac:dyDescent="0.25">
      <c r="A1879" s="188"/>
      <c r="B1879" s="188"/>
      <c r="C1879" s="1"/>
      <c r="D1879" s="1"/>
      <c r="E1879" s="1"/>
      <c r="F1879" s="1"/>
    </row>
    <row r="1880" spans="1:6" x14ac:dyDescent="0.25">
      <c r="A1880" s="188"/>
      <c r="B1880" s="188"/>
      <c r="C1880" s="1"/>
      <c r="D1880" s="1"/>
      <c r="E1880" s="1"/>
      <c r="F1880" s="1"/>
    </row>
    <row r="1881" spans="1:6" x14ac:dyDescent="0.25">
      <c r="A1881" s="188"/>
      <c r="B1881" s="188"/>
      <c r="C1881" s="1"/>
      <c r="D1881" s="1"/>
      <c r="E1881" s="1"/>
      <c r="F1881" s="1"/>
    </row>
    <row r="1882" spans="1:6" x14ac:dyDescent="0.25">
      <c r="A1882" s="188"/>
      <c r="B1882" s="188"/>
      <c r="C1882" s="1"/>
      <c r="D1882" s="1"/>
      <c r="E1882" s="1"/>
      <c r="F1882" s="1"/>
    </row>
    <row r="1883" spans="1:6" x14ac:dyDescent="0.25">
      <c r="A1883" s="188"/>
      <c r="B1883" s="188"/>
      <c r="C1883" s="1"/>
      <c r="D1883" s="1"/>
      <c r="E1883" s="1"/>
      <c r="F1883" s="1"/>
    </row>
    <row r="1884" spans="1:6" x14ac:dyDescent="0.25">
      <c r="A1884" s="188"/>
      <c r="B1884" s="188"/>
      <c r="C1884" s="1"/>
      <c r="D1884" s="1"/>
      <c r="E1884" s="1"/>
      <c r="F1884" s="1"/>
    </row>
    <row r="1885" spans="1:6" x14ac:dyDescent="0.25">
      <c r="A1885" s="188"/>
      <c r="B1885" s="188"/>
      <c r="C1885" s="1"/>
      <c r="D1885" s="1"/>
      <c r="E1885" s="1"/>
      <c r="F1885" s="1"/>
    </row>
    <row r="1886" spans="1:6" x14ac:dyDescent="0.25">
      <c r="A1886" s="188"/>
      <c r="B1886" s="188"/>
      <c r="C1886" s="1"/>
      <c r="D1886" s="1"/>
      <c r="E1886" s="1"/>
      <c r="F1886" s="1"/>
    </row>
    <row r="1887" spans="1:6" x14ac:dyDescent="0.25">
      <c r="A1887" s="188"/>
      <c r="B1887" s="188"/>
      <c r="C1887" s="1"/>
      <c r="D1887" s="1"/>
      <c r="E1887" s="1"/>
      <c r="F1887" s="1"/>
    </row>
    <row r="1888" spans="1:6" x14ac:dyDescent="0.25">
      <c r="A1888" s="188"/>
      <c r="B1888" s="188"/>
      <c r="C1888" s="1"/>
      <c r="D1888" s="1"/>
      <c r="E1888" s="1"/>
      <c r="F1888" s="1"/>
    </row>
    <row r="1889" spans="1:6" x14ac:dyDescent="0.25">
      <c r="A1889" s="188"/>
      <c r="B1889" s="188"/>
      <c r="C1889" s="1"/>
      <c r="D1889" s="1"/>
      <c r="E1889" s="1"/>
      <c r="F1889" s="1"/>
    </row>
    <row r="1890" spans="1:6" x14ac:dyDescent="0.25">
      <c r="A1890" s="188"/>
      <c r="B1890" s="188"/>
      <c r="C1890" s="1"/>
      <c r="D1890" s="1"/>
      <c r="E1890" s="1"/>
      <c r="F1890" s="1"/>
    </row>
    <row r="1891" spans="1:6" x14ac:dyDescent="0.25">
      <c r="A1891" s="188"/>
      <c r="B1891" s="188"/>
      <c r="C1891" s="1"/>
      <c r="D1891" s="1"/>
      <c r="E1891" s="1"/>
      <c r="F1891" s="1"/>
    </row>
    <row r="1892" spans="1:6" x14ac:dyDescent="0.25">
      <c r="A1892" s="188"/>
      <c r="B1892" s="188"/>
      <c r="C1892" s="1"/>
      <c r="D1892" s="1"/>
      <c r="E1892" s="1"/>
      <c r="F1892" s="1"/>
    </row>
    <row r="1893" spans="1:6" x14ac:dyDescent="0.25">
      <c r="A1893" s="188"/>
      <c r="B1893" s="188"/>
      <c r="C1893" s="1"/>
      <c r="D1893" s="1"/>
      <c r="E1893" s="1"/>
      <c r="F1893" s="1"/>
    </row>
    <row r="1894" spans="1:6" x14ac:dyDescent="0.25">
      <c r="A1894" s="188"/>
      <c r="B1894" s="188"/>
      <c r="C1894" s="1"/>
      <c r="D1894" s="1"/>
      <c r="E1894" s="1"/>
      <c r="F1894" s="1"/>
    </row>
    <row r="1895" spans="1:6" x14ac:dyDescent="0.25">
      <c r="A1895" s="188"/>
      <c r="B1895" s="188"/>
      <c r="C1895" s="1"/>
      <c r="D1895" s="1"/>
      <c r="E1895" s="1"/>
      <c r="F1895" s="1"/>
    </row>
    <row r="1896" spans="1:6" x14ac:dyDescent="0.25">
      <c r="A1896" s="188"/>
      <c r="B1896" s="188"/>
      <c r="C1896" s="1"/>
      <c r="D1896" s="1"/>
      <c r="E1896" s="1"/>
      <c r="F1896" s="1"/>
    </row>
    <row r="1897" spans="1:6" x14ac:dyDescent="0.25">
      <c r="A1897" s="188"/>
      <c r="B1897" s="188"/>
      <c r="C1897" s="1"/>
      <c r="D1897" s="1"/>
      <c r="E1897" s="1"/>
      <c r="F1897" s="1"/>
    </row>
    <row r="1898" spans="1:6" x14ac:dyDescent="0.25">
      <c r="A1898" s="188"/>
      <c r="B1898" s="188"/>
      <c r="C1898" s="1"/>
      <c r="D1898" s="1"/>
      <c r="E1898" s="1"/>
      <c r="F1898" s="1"/>
    </row>
    <row r="1899" spans="1:6" x14ac:dyDescent="0.25">
      <c r="A1899" s="188"/>
      <c r="B1899" s="188"/>
      <c r="C1899" s="1"/>
      <c r="D1899" s="1"/>
      <c r="E1899" s="1"/>
      <c r="F1899" s="1"/>
    </row>
    <row r="1900" spans="1:6" x14ac:dyDescent="0.25">
      <c r="A1900" s="188"/>
      <c r="B1900" s="188"/>
      <c r="C1900" s="1"/>
      <c r="D1900" s="1"/>
      <c r="E1900" s="1"/>
      <c r="F1900" s="1"/>
    </row>
    <row r="1901" spans="1:6" x14ac:dyDescent="0.25">
      <c r="A1901" s="188"/>
      <c r="B1901" s="188"/>
      <c r="C1901" s="1"/>
      <c r="D1901" s="1"/>
      <c r="E1901" s="1"/>
      <c r="F1901" s="1"/>
    </row>
    <row r="1902" spans="1:6" x14ac:dyDescent="0.25">
      <c r="A1902" s="188"/>
      <c r="B1902" s="188"/>
      <c r="C1902" s="1"/>
      <c r="D1902" s="1"/>
      <c r="E1902" s="1"/>
      <c r="F1902" s="1"/>
    </row>
    <row r="1903" spans="1:6" x14ac:dyDescent="0.25">
      <c r="A1903" s="188"/>
      <c r="B1903" s="188"/>
      <c r="C1903" s="1"/>
      <c r="D1903" s="1"/>
      <c r="E1903" s="1"/>
      <c r="F1903" s="1"/>
    </row>
    <row r="1904" spans="1:6" x14ac:dyDescent="0.25">
      <c r="A1904" s="188"/>
      <c r="B1904" s="188"/>
      <c r="C1904" s="1"/>
      <c r="D1904" s="1"/>
      <c r="E1904" s="1"/>
      <c r="F1904" s="1"/>
    </row>
    <row r="1905" spans="1:6" x14ac:dyDescent="0.25">
      <c r="A1905" s="188"/>
      <c r="B1905" s="188"/>
      <c r="C1905" s="1"/>
      <c r="D1905" s="1"/>
      <c r="E1905" s="1"/>
      <c r="F1905" s="1"/>
    </row>
    <row r="1906" spans="1:6" x14ac:dyDescent="0.25">
      <c r="A1906" s="188"/>
      <c r="B1906" s="188"/>
      <c r="C1906" s="1"/>
      <c r="D1906" s="1"/>
      <c r="E1906" s="1"/>
      <c r="F1906" s="1"/>
    </row>
    <row r="1907" spans="1:6" x14ac:dyDescent="0.25">
      <c r="A1907" s="188"/>
      <c r="B1907" s="188"/>
      <c r="C1907" s="1"/>
      <c r="D1907" s="1"/>
      <c r="E1907" s="1"/>
      <c r="F1907" s="1"/>
    </row>
    <row r="1908" spans="1:6" x14ac:dyDescent="0.25">
      <c r="A1908" s="188"/>
      <c r="B1908" s="188"/>
      <c r="C1908" s="1"/>
      <c r="D1908" s="1"/>
      <c r="E1908" s="1"/>
      <c r="F1908" s="1"/>
    </row>
    <row r="1909" spans="1:6" x14ac:dyDescent="0.25">
      <c r="A1909" s="188"/>
      <c r="B1909" s="188"/>
      <c r="C1909" s="1"/>
      <c r="D1909" s="1"/>
      <c r="E1909" s="1"/>
      <c r="F1909" s="1"/>
    </row>
    <row r="1910" spans="1:6" x14ac:dyDescent="0.25">
      <c r="A1910" s="188"/>
      <c r="B1910" s="188"/>
      <c r="C1910" s="1"/>
      <c r="D1910" s="1"/>
      <c r="E1910" s="1"/>
      <c r="F1910" s="1"/>
    </row>
    <row r="1911" spans="1:6" x14ac:dyDescent="0.25">
      <c r="A1911" s="188"/>
      <c r="B1911" s="188"/>
      <c r="C1911" s="1"/>
      <c r="D1911" s="1"/>
      <c r="E1911" s="1"/>
      <c r="F1911" s="1"/>
    </row>
    <row r="1912" spans="1:6" x14ac:dyDescent="0.25">
      <c r="A1912" s="188"/>
      <c r="B1912" s="188"/>
      <c r="C1912" s="1"/>
      <c r="D1912" s="1"/>
      <c r="E1912" s="1"/>
      <c r="F1912" s="1"/>
    </row>
    <row r="1913" spans="1:6" x14ac:dyDescent="0.25">
      <c r="A1913" s="188"/>
      <c r="B1913" s="188"/>
      <c r="C1913" s="1"/>
      <c r="D1913" s="1"/>
      <c r="E1913" s="1"/>
      <c r="F1913" s="1"/>
    </row>
    <row r="1914" spans="1:6" x14ac:dyDescent="0.25">
      <c r="A1914" s="188"/>
      <c r="B1914" s="188"/>
      <c r="C1914" s="1"/>
      <c r="D1914" s="1"/>
      <c r="E1914" s="1"/>
      <c r="F1914" s="1"/>
    </row>
    <row r="1915" spans="1:6" x14ac:dyDescent="0.25">
      <c r="A1915" s="188"/>
      <c r="B1915" s="188"/>
      <c r="C1915" s="1"/>
      <c r="D1915" s="1"/>
      <c r="E1915" s="1"/>
      <c r="F1915" s="1"/>
    </row>
    <row r="1916" spans="1:6" x14ac:dyDescent="0.25">
      <c r="A1916" s="188"/>
      <c r="B1916" s="188"/>
      <c r="C1916" s="1"/>
      <c r="D1916" s="1"/>
      <c r="E1916" s="1"/>
      <c r="F1916" s="1"/>
    </row>
    <row r="1917" spans="1:6" x14ac:dyDescent="0.25">
      <c r="A1917" s="188"/>
      <c r="B1917" s="188"/>
      <c r="C1917" s="1"/>
      <c r="D1917" s="1"/>
      <c r="E1917" s="1"/>
      <c r="F1917" s="1"/>
    </row>
    <row r="1918" spans="1:6" x14ac:dyDescent="0.25">
      <c r="A1918" s="188"/>
      <c r="B1918" s="188"/>
      <c r="C1918" s="1"/>
      <c r="D1918" s="1"/>
      <c r="E1918" s="1"/>
      <c r="F1918" s="1"/>
    </row>
    <row r="1919" spans="1:6" x14ac:dyDescent="0.25">
      <c r="A1919" s="188"/>
      <c r="B1919" s="188"/>
      <c r="C1919" s="1"/>
      <c r="D1919" s="1"/>
      <c r="E1919" s="1"/>
      <c r="F1919" s="1"/>
    </row>
    <row r="1920" spans="1:6" x14ac:dyDescent="0.25">
      <c r="A1920" s="188"/>
      <c r="B1920" s="188"/>
      <c r="C1920" s="1"/>
      <c r="D1920" s="1"/>
      <c r="E1920" s="1"/>
      <c r="F1920" s="1"/>
    </row>
    <row r="1921" spans="1:6" x14ac:dyDescent="0.25">
      <c r="A1921" s="188"/>
      <c r="B1921" s="188"/>
      <c r="C1921" s="1"/>
      <c r="D1921" s="1"/>
      <c r="E1921" s="1"/>
      <c r="F1921" s="1"/>
    </row>
    <row r="1922" spans="1:6" x14ac:dyDescent="0.25">
      <c r="A1922" s="188"/>
      <c r="B1922" s="188"/>
      <c r="C1922" s="1"/>
      <c r="D1922" s="1"/>
      <c r="E1922" s="1"/>
      <c r="F1922" s="1"/>
    </row>
    <row r="1923" spans="1:6" x14ac:dyDescent="0.25">
      <c r="A1923" s="188"/>
      <c r="B1923" s="188"/>
      <c r="C1923" s="1"/>
      <c r="D1923" s="1"/>
      <c r="E1923" s="1"/>
      <c r="F1923" s="1"/>
    </row>
    <row r="1924" spans="1:6" x14ac:dyDescent="0.25">
      <c r="A1924" s="188"/>
      <c r="B1924" s="188"/>
      <c r="C1924" s="1"/>
      <c r="D1924" s="1"/>
      <c r="E1924" s="1"/>
      <c r="F1924" s="1"/>
    </row>
    <row r="1925" spans="1:6" x14ac:dyDescent="0.25">
      <c r="A1925" s="188"/>
      <c r="B1925" s="188"/>
      <c r="C1925" s="1"/>
      <c r="D1925" s="1"/>
      <c r="E1925" s="1"/>
      <c r="F1925" s="1"/>
    </row>
    <row r="1926" spans="1:6" x14ac:dyDescent="0.25">
      <c r="A1926" s="188"/>
      <c r="B1926" s="188"/>
      <c r="C1926" s="1"/>
      <c r="D1926" s="1"/>
      <c r="E1926" s="1"/>
      <c r="F1926" s="1"/>
    </row>
    <row r="1927" spans="1:6" x14ac:dyDescent="0.25">
      <c r="A1927" s="188"/>
      <c r="B1927" s="188"/>
      <c r="C1927" s="1"/>
      <c r="D1927" s="1"/>
      <c r="E1927" s="1"/>
      <c r="F1927" s="1"/>
    </row>
    <row r="1928" spans="1:6" x14ac:dyDescent="0.25">
      <c r="A1928" s="188"/>
      <c r="B1928" s="188"/>
      <c r="C1928" s="1"/>
      <c r="D1928" s="1"/>
      <c r="E1928" s="1"/>
      <c r="F1928" s="1"/>
    </row>
    <row r="1929" spans="1:6" x14ac:dyDescent="0.25">
      <c r="A1929" s="188"/>
      <c r="B1929" s="188"/>
      <c r="C1929" s="1"/>
      <c r="D1929" s="1"/>
      <c r="E1929" s="1"/>
      <c r="F1929" s="1"/>
    </row>
    <row r="1930" spans="1:6" x14ac:dyDescent="0.25">
      <c r="A1930" s="188"/>
      <c r="B1930" s="188"/>
      <c r="C1930" s="1"/>
      <c r="D1930" s="1"/>
      <c r="E1930" s="1"/>
      <c r="F1930" s="1"/>
    </row>
    <row r="1931" spans="1:6" x14ac:dyDescent="0.25">
      <c r="A1931" s="188"/>
      <c r="B1931" s="188"/>
      <c r="C1931" s="1"/>
      <c r="D1931" s="1"/>
      <c r="E1931" s="1"/>
      <c r="F1931" s="1"/>
    </row>
    <row r="1932" spans="1:6" x14ac:dyDescent="0.25">
      <c r="A1932" s="188"/>
      <c r="B1932" s="188"/>
      <c r="C1932" s="1"/>
      <c r="D1932" s="1"/>
      <c r="E1932" s="1"/>
      <c r="F1932" s="1"/>
    </row>
    <row r="1933" spans="1:6" x14ac:dyDescent="0.25">
      <c r="A1933" s="188"/>
      <c r="B1933" s="188"/>
      <c r="C1933" s="1"/>
      <c r="D1933" s="1"/>
      <c r="E1933" s="1"/>
      <c r="F1933" s="1"/>
    </row>
    <row r="1934" spans="1:6" x14ac:dyDescent="0.25">
      <c r="A1934" s="188"/>
      <c r="B1934" s="188"/>
      <c r="C1934" s="1"/>
      <c r="D1934" s="1"/>
      <c r="E1934" s="1"/>
      <c r="F1934" s="1"/>
    </row>
    <row r="1935" spans="1:6" x14ac:dyDescent="0.25">
      <c r="A1935" s="188"/>
      <c r="B1935" s="188"/>
      <c r="C1935" s="1"/>
      <c r="D1935" s="1"/>
      <c r="E1935" s="1"/>
      <c r="F1935" s="1"/>
    </row>
    <row r="1936" spans="1:6" x14ac:dyDescent="0.25">
      <c r="A1936" s="188"/>
      <c r="B1936" s="188"/>
      <c r="C1936" s="1"/>
      <c r="D1936" s="1"/>
      <c r="E1936" s="1"/>
      <c r="F1936" s="1"/>
    </row>
    <row r="1937" spans="1:6" x14ac:dyDescent="0.25">
      <c r="A1937" s="188"/>
      <c r="B1937" s="188"/>
      <c r="C1937" s="1"/>
      <c r="D1937" s="1"/>
      <c r="E1937" s="1"/>
      <c r="F1937" s="1"/>
    </row>
    <row r="1938" spans="1:6" x14ac:dyDescent="0.25">
      <c r="A1938" s="188"/>
      <c r="B1938" s="188"/>
      <c r="C1938" s="1"/>
      <c r="D1938" s="1"/>
      <c r="E1938" s="1"/>
      <c r="F1938" s="1"/>
    </row>
    <row r="1939" spans="1:6" x14ac:dyDescent="0.25">
      <c r="A1939" s="188"/>
      <c r="B1939" s="188"/>
      <c r="C1939" s="1"/>
      <c r="D1939" s="1"/>
      <c r="E1939" s="1"/>
      <c r="F1939" s="1"/>
    </row>
    <row r="1940" spans="1:6" x14ac:dyDescent="0.25">
      <c r="A1940" s="188"/>
      <c r="B1940" s="188"/>
      <c r="C1940" s="1"/>
      <c r="D1940" s="1"/>
      <c r="E1940" s="1"/>
      <c r="F1940" s="1"/>
    </row>
    <row r="1941" spans="1:6" x14ac:dyDescent="0.25">
      <c r="A1941" s="188"/>
      <c r="B1941" s="188"/>
      <c r="C1941" s="1"/>
      <c r="D1941" s="1"/>
      <c r="E1941" s="1"/>
      <c r="F1941" s="1"/>
    </row>
    <row r="1942" spans="1:6" x14ac:dyDescent="0.25">
      <c r="A1942" s="188"/>
      <c r="B1942" s="188"/>
      <c r="C1942" s="1"/>
      <c r="D1942" s="1"/>
      <c r="E1942" s="1"/>
      <c r="F1942" s="1"/>
    </row>
    <row r="1943" spans="1:6" x14ac:dyDescent="0.25">
      <c r="A1943" s="188"/>
      <c r="B1943" s="188"/>
      <c r="C1943" s="1"/>
      <c r="D1943" s="1"/>
      <c r="E1943" s="1"/>
      <c r="F1943" s="1"/>
    </row>
    <row r="1944" spans="1:6" x14ac:dyDescent="0.25">
      <c r="A1944" s="188"/>
      <c r="B1944" s="188"/>
      <c r="C1944" s="1"/>
      <c r="D1944" s="1"/>
      <c r="E1944" s="1"/>
      <c r="F1944" s="1"/>
    </row>
    <row r="1945" spans="1:6" x14ac:dyDescent="0.25">
      <c r="A1945" s="188"/>
      <c r="B1945" s="188"/>
      <c r="C1945" s="1"/>
      <c r="D1945" s="1"/>
      <c r="E1945" s="1"/>
      <c r="F1945" s="1"/>
    </row>
    <row r="1946" spans="1:6" x14ac:dyDescent="0.25">
      <c r="A1946" s="188"/>
      <c r="B1946" s="188"/>
      <c r="C1946" s="1"/>
      <c r="D1946" s="1"/>
      <c r="E1946" s="1"/>
      <c r="F1946" s="1"/>
    </row>
    <row r="1947" spans="1:6" x14ac:dyDescent="0.25">
      <c r="A1947" s="188"/>
      <c r="B1947" s="188"/>
      <c r="C1947" s="1"/>
      <c r="D1947" s="1"/>
      <c r="E1947" s="1"/>
      <c r="F1947" s="1"/>
    </row>
    <row r="1948" spans="1:6" x14ac:dyDescent="0.25">
      <c r="A1948" s="188"/>
      <c r="B1948" s="188"/>
      <c r="C1948" s="1"/>
      <c r="D1948" s="1"/>
      <c r="E1948" s="1"/>
      <c r="F1948" s="1"/>
    </row>
    <row r="1949" spans="1:6" x14ac:dyDescent="0.25">
      <c r="A1949" s="188"/>
      <c r="B1949" s="188"/>
      <c r="C1949" s="1"/>
      <c r="D1949" s="1"/>
      <c r="E1949" s="1"/>
      <c r="F1949" s="1"/>
    </row>
    <row r="1950" spans="1:6" x14ac:dyDescent="0.25">
      <c r="A1950" s="188"/>
      <c r="B1950" s="188"/>
      <c r="C1950" s="1"/>
      <c r="D1950" s="1"/>
      <c r="E1950" s="1"/>
      <c r="F1950" s="1"/>
    </row>
    <row r="1951" spans="1:6" x14ac:dyDescent="0.25">
      <c r="A1951" s="188"/>
      <c r="B1951" s="188"/>
      <c r="C1951" s="1"/>
      <c r="D1951" s="1"/>
      <c r="E1951" s="1"/>
      <c r="F1951" s="1"/>
    </row>
    <row r="1952" spans="1:6" x14ac:dyDescent="0.25">
      <c r="A1952" s="188"/>
      <c r="B1952" s="188"/>
      <c r="C1952" s="1"/>
      <c r="D1952" s="1"/>
      <c r="E1952" s="1"/>
      <c r="F1952" s="1"/>
    </row>
    <row r="1953" spans="1:6" x14ac:dyDescent="0.25">
      <c r="A1953" s="188"/>
      <c r="B1953" s="188"/>
      <c r="C1953" s="1"/>
      <c r="D1953" s="1"/>
      <c r="E1953" s="1"/>
      <c r="F1953" s="1"/>
    </row>
    <row r="1954" spans="1:6" x14ac:dyDescent="0.25">
      <c r="A1954" s="188"/>
      <c r="B1954" s="188"/>
      <c r="C1954" s="1"/>
      <c r="D1954" s="1"/>
      <c r="E1954" s="1"/>
      <c r="F1954" s="1"/>
    </row>
    <row r="1955" spans="1:6" x14ac:dyDescent="0.25">
      <c r="A1955" s="188"/>
      <c r="B1955" s="188"/>
      <c r="C1955" s="1"/>
      <c r="D1955" s="1"/>
      <c r="E1955" s="1"/>
      <c r="F1955" s="1"/>
    </row>
    <row r="1956" spans="1:6" x14ac:dyDescent="0.25">
      <c r="A1956" s="188"/>
      <c r="B1956" s="188"/>
      <c r="C1956" s="1"/>
      <c r="D1956" s="1"/>
      <c r="E1956" s="1"/>
      <c r="F1956" s="1"/>
    </row>
    <row r="1957" spans="1:6" x14ac:dyDescent="0.25">
      <c r="A1957" s="188"/>
      <c r="B1957" s="188"/>
      <c r="C1957" s="1"/>
      <c r="D1957" s="1"/>
      <c r="E1957" s="1"/>
      <c r="F1957" s="1"/>
    </row>
    <row r="1958" spans="1:6" x14ac:dyDescent="0.25">
      <c r="A1958" s="188"/>
      <c r="B1958" s="188"/>
      <c r="C1958" s="1"/>
      <c r="D1958" s="1"/>
      <c r="E1958" s="1"/>
      <c r="F1958" s="1"/>
    </row>
    <row r="1959" spans="1:6" x14ac:dyDescent="0.25">
      <c r="A1959" s="188"/>
      <c r="B1959" s="188"/>
      <c r="C1959" s="1"/>
      <c r="D1959" s="1"/>
      <c r="E1959" s="1"/>
      <c r="F1959" s="1"/>
    </row>
    <row r="1960" spans="1:6" x14ac:dyDescent="0.25">
      <c r="A1960" s="188"/>
      <c r="B1960" s="188"/>
      <c r="C1960" s="1"/>
      <c r="D1960" s="1"/>
      <c r="E1960" s="1"/>
      <c r="F1960" s="1"/>
    </row>
    <row r="1961" spans="1:6" x14ac:dyDescent="0.25">
      <c r="A1961" s="188"/>
      <c r="B1961" s="188"/>
      <c r="C1961" s="1"/>
      <c r="D1961" s="1"/>
      <c r="E1961" s="1"/>
      <c r="F1961" s="1"/>
    </row>
    <row r="1962" spans="1:6" x14ac:dyDescent="0.25">
      <c r="A1962" s="188"/>
      <c r="B1962" s="188"/>
      <c r="C1962" s="1"/>
      <c r="D1962" s="1"/>
      <c r="E1962" s="1"/>
      <c r="F1962" s="1"/>
    </row>
    <row r="1963" spans="1:6" x14ac:dyDescent="0.25">
      <c r="A1963" s="188"/>
      <c r="B1963" s="188"/>
      <c r="C1963" s="1"/>
      <c r="D1963" s="1"/>
      <c r="E1963" s="1"/>
      <c r="F1963" s="1"/>
    </row>
    <row r="1964" spans="1:6" x14ac:dyDescent="0.25">
      <c r="A1964" s="188"/>
      <c r="B1964" s="188"/>
      <c r="C1964" s="1"/>
      <c r="D1964" s="1"/>
      <c r="E1964" s="1"/>
      <c r="F1964" s="1"/>
    </row>
    <row r="1965" spans="1:6" x14ac:dyDescent="0.25">
      <c r="A1965" s="188"/>
      <c r="B1965" s="188"/>
      <c r="C1965" s="1"/>
      <c r="D1965" s="1"/>
      <c r="E1965" s="1"/>
      <c r="F1965" s="1"/>
    </row>
    <row r="1966" spans="1:6" x14ac:dyDescent="0.25">
      <c r="A1966" s="188"/>
      <c r="B1966" s="188"/>
      <c r="C1966" s="1"/>
      <c r="D1966" s="1"/>
      <c r="E1966" s="1"/>
      <c r="F1966" s="1"/>
    </row>
    <row r="1967" spans="1:6" x14ac:dyDescent="0.25">
      <c r="A1967" s="188"/>
      <c r="B1967" s="188"/>
      <c r="C1967" s="1"/>
      <c r="D1967" s="1"/>
      <c r="E1967" s="1"/>
      <c r="F1967" s="1"/>
    </row>
    <row r="1968" spans="1:6" x14ac:dyDescent="0.25">
      <c r="A1968" s="188"/>
      <c r="B1968" s="188"/>
      <c r="C1968" s="1"/>
      <c r="D1968" s="1"/>
      <c r="E1968" s="1"/>
      <c r="F1968" s="1"/>
    </row>
    <row r="1969" spans="1:6" x14ac:dyDescent="0.25">
      <c r="A1969" s="188"/>
      <c r="B1969" s="188"/>
      <c r="C1969" s="1"/>
      <c r="D1969" s="1"/>
      <c r="E1969" s="1"/>
      <c r="F1969" s="1"/>
    </row>
    <row r="1970" spans="1:6" x14ac:dyDescent="0.25">
      <c r="A1970" s="188"/>
      <c r="B1970" s="188"/>
      <c r="C1970" s="1"/>
      <c r="D1970" s="1"/>
      <c r="E1970" s="1"/>
      <c r="F1970" s="1"/>
    </row>
    <row r="1971" spans="1:6" x14ac:dyDescent="0.25">
      <c r="A1971" s="188"/>
      <c r="B1971" s="188"/>
      <c r="C1971" s="1"/>
      <c r="D1971" s="1"/>
      <c r="E1971" s="1"/>
      <c r="F1971" s="1"/>
    </row>
    <row r="1972" spans="1:6" x14ac:dyDescent="0.25">
      <c r="A1972" s="188"/>
      <c r="B1972" s="188"/>
      <c r="C1972" s="1"/>
      <c r="D1972" s="1"/>
      <c r="E1972" s="1"/>
      <c r="F1972" s="1"/>
    </row>
    <row r="1973" spans="1:6" x14ac:dyDescent="0.25">
      <c r="A1973" s="188"/>
      <c r="B1973" s="188"/>
      <c r="C1973" s="1"/>
      <c r="D1973" s="1"/>
      <c r="E1973" s="1"/>
      <c r="F1973" s="1"/>
    </row>
    <row r="1974" spans="1:6" x14ac:dyDescent="0.25">
      <c r="A1974" s="188"/>
      <c r="B1974" s="188"/>
      <c r="C1974" s="1"/>
      <c r="D1974" s="1"/>
      <c r="E1974" s="1"/>
      <c r="F1974" s="1"/>
    </row>
    <row r="1975" spans="1:6" x14ac:dyDescent="0.25">
      <c r="A1975" s="188"/>
      <c r="B1975" s="188"/>
      <c r="C1975" s="1"/>
      <c r="D1975" s="1"/>
      <c r="E1975" s="1"/>
      <c r="F1975" s="1"/>
    </row>
    <row r="1976" spans="1:6" x14ac:dyDescent="0.25">
      <c r="A1976" s="188"/>
      <c r="B1976" s="188"/>
      <c r="C1976" s="1"/>
      <c r="D1976" s="1"/>
      <c r="E1976" s="1"/>
      <c r="F1976" s="1"/>
    </row>
    <row r="1977" spans="1:6" x14ac:dyDescent="0.25">
      <c r="A1977" s="188"/>
      <c r="B1977" s="188"/>
      <c r="C1977" s="1"/>
      <c r="D1977" s="1"/>
      <c r="E1977" s="1"/>
      <c r="F1977" s="1"/>
    </row>
    <row r="1978" spans="1:6" x14ac:dyDescent="0.25">
      <c r="A1978" s="188"/>
      <c r="B1978" s="188"/>
      <c r="C1978" s="1"/>
      <c r="D1978" s="1"/>
      <c r="E1978" s="1"/>
      <c r="F1978" s="1"/>
    </row>
    <row r="1979" spans="1:6" x14ac:dyDescent="0.25">
      <c r="A1979" s="188"/>
      <c r="B1979" s="188"/>
      <c r="C1979" s="1"/>
      <c r="D1979" s="1"/>
      <c r="E1979" s="1"/>
      <c r="F1979" s="1"/>
    </row>
    <row r="1980" spans="1:6" x14ac:dyDescent="0.25">
      <c r="A1980" s="188"/>
      <c r="B1980" s="188"/>
      <c r="C1980" s="1"/>
      <c r="D1980" s="1"/>
      <c r="E1980" s="1"/>
      <c r="F1980" s="1"/>
    </row>
    <row r="1981" spans="1:6" x14ac:dyDescent="0.25">
      <c r="A1981" s="188"/>
      <c r="B1981" s="188"/>
      <c r="C1981" s="1"/>
      <c r="D1981" s="1"/>
      <c r="E1981" s="1"/>
      <c r="F1981" s="1"/>
    </row>
    <row r="1982" spans="1:6" x14ac:dyDescent="0.25">
      <c r="A1982" s="188"/>
      <c r="B1982" s="188"/>
      <c r="C1982" s="1"/>
      <c r="D1982" s="1"/>
      <c r="E1982" s="1"/>
      <c r="F1982" s="1"/>
    </row>
    <row r="1983" spans="1:6" x14ac:dyDescent="0.25">
      <c r="A1983" s="188"/>
      <c r="B1983" s="188"/>
      <c r="C1983" s="1"/>
      <c r="D1983" s="1"/>
      <c r="E1983" s="1"/>
      <c r="F1983" s="1"/>
    </row>
    <row r="1984" spans="1:6" x14ac:dyDescent="0.25">
      <c r="A1984" s="188"/>
      <c r="B1984" s="188"/>
      <c r="C1984" s="1"/>
      <c r="D1984" s="1"/>
      <c r="E1984" s="1"/>
      <c r="F1984" s="1"/>
    </row>
    <row r="1985" spans="1:6" x14ac:dyDescent="0.25">
      <c r="A1985" s="188"/>
      <c r="B1985" s="188"/>
      <c r="C1985" s="1"/>
      <c r="D1985" s="1"/>
      <c r="E1985" s="1"/>
      <c r="F1985" s="1"/>
    </row>
    <row r="1986" spans="1:6" x14ac:dyDescent="0.25">
      <c r="A1986" s="188"/>
      <c r="B1986" s="188"/>
      <c r="C1986" s="1"/>
      <c r="D1986" s="1"/>
      <c r="E1986" s="1"/>
      <c r="F1986" s="1"/>
    </row>
    <row r="1987" spans="1:6" x14ac:dyDescent="0.25">
      <c r="A1987" s="188"/>
      <c r="B1987" s="188"/>
      <c r="C1987" s="1"/>
      <c r="D1987" s="1"/>
      <c r="E1987" s="1"/>
      <c r="F1987" s="1"/>
    </row>
    <row r="1988" spans="1:6" x14ac:dyDescent="0.25">
      <c r="A1988" s="188"/>
      <c r="B1988" s="188"/>
      <c r="C1988" s="1"/>
      <c r="D1988" s="1"/>
      <c r="E1988" s="1"/>
      <c r="F1988" s="1"/>
    </row>
    <row r="1989" spans="1:6" x14ac:dyDescent="0.25">
      <c r="A1989" s="188"/>
      <c r="B1989" s="188"/>
      <c r="C1989" s="1"/>
      <c r="D1989" s="1"/>
      <c r="E1989" s="1"/>
      <c r="F1989" s="1"/>
    </row>
    <row r="1990" spans="1:6" x14ac:dyDescent="0.25">
      <c r="A1990" s="188"/>
      <c r="B1990" s="188"/>
      <c r="C1990" s="1"/>
      <c r="D1990" s="1"/>
      <c r="E1990" s="1"/>
      <c r="F1990" s="1"/>
    </row>
    <row r="1991" spans="1:6" x14ac:dyDescent="0.25">
      <c r="A1991" s="188"/>
      <c r="B1991" s="188"/>
      <c r="C1991" s="1"/>
      <c r="D1991" s="1"/>
      <c r="E1991" s="1"/>
      <c r="F1991" s="1"/>
    </row>
    <row r="1992" spans="1:6" x14ac:dyDescent="0.25">
      <c r="A1992" s="188"/>
      <c r="B1992" s="188"/>
      <c r="C1992" s="1"/>
      <c r="D1992" s="1"/>
      <c r="E1992" s="1"/>
      <c r="F1992" s="1"/>
    </row>
    <row r="1993" spans="1:6" x14ac:dyDescent="0.25">
      <c r="A1993" s="188"/>
      <c r="B1993" s="188"/>
      <c r="C1993" s="1"/>
      <c r="D1993" s="1"/>
      <c r="E1993" s="1"/>
      <c r="F1993" s="1"/>
    </row>
    <row r="1994" spans="1:6" x14ac:dyDescent="0.25">
      <c r="A1994" s="188"/>
      <c r="B1994" s="188"/>
      <c r="C1994" s="1"/>
      <c r="D1994" s="1"/>
      <c r="E1994" s="1"/>
      <c r="F1994" s="1"/>
    </row>
    <row r="1995" spans="1:6" x14ac:dyDescent="0.25">
      <c r="A1995" s="188"/>
      <c r="B1995" s="188"/>
      <c r="C1995" s="1"/>
      <c r="D1995" s="1"/>
      <c r="E1995" s="1"/>
      <c r="F1995" s="1"/>
    </row>
    <row r="1996" spans="1:6" x14ac:dyDescent="0.25">
      <c r="A1996" s="188"/>
      <c r="B1996" s="188"/>
      <c r="C1996" s="1"/>
      <c r="D1996" s="1"/>
      <c r="E1996" s="1"/>
      <c r="F1996" s="1"/>
    </row>
    <row r="1997" spans="1:6" x14ac:dyDescent="0.25">
      <c r="A1997" s="188"/>
      <c r="B1997" s="188"/>
      <c r="C1997" s="1"/>
      <c r="D1997" s="1"/>
      <c r="E1997" s="1"/>
      <c r="F1997" s="1"/>
    </row>
    <row r="1998" spans="1:6" x14ac:dyDescent="0.25">
      <c r="A1998" s="188"/>
      <c r="B1998" s="188"/>
      <c r="C1998" s="1"/>
      <c r="D1998" s="1"/>
      <c r="E1998" s="1"/>
      <c r="F1998" s="1"/>
    </row>
    <row r="1999" spans="1:6" x14ac:dyDescent="0.25">
      <c r="A1999" s="188"/>
      <c r="B1999" s="188"/>
      <c r="C1999" s="1"/>
      <c r="D1999" s="1"/>
      <c r="E1999" s="1"/>
      <c r="F1999" s="1"/>
    </row>
    <row r="2000" spans="1:6" x14ac:dyDescent="0.25">
      <c r="A2000" s="188"/>
      <c r="B2000" s="188"/>
      <c r="C2000" s="1"/>
      <c r="D2000" s="1"/>
      <c r="E2000" s="1"/>
      <c r="F2000" s="1"/>
    </row>
    <row r="2001" spans="1:6" x14ac:dyDescent="0.25">
      <c r="A2001" s="188"/>
      <c r="B2001" s="188"/>
      <c r="C2001" s="1"/>
      <c r="D2001" s="1"/>
      <c r="E2001" s="1"/>
      <c r="F2001" s="1"/>
    </row>
    <row r="2002" spans="1:6" x14ac:dyDescent="0.25">
      <c r="A2002" s="188"/>
      <c r="B2002" s="188"/>
      <c r="C2002" s="1"/>
      <c r="D2002" s="1"/>
      <c r="E2002" s="1"/>
      <c r="F2002" s="1"/>
    </row>
    <row r="2003" spans="1:6" x14ac:dyDescent="0.25">
      <c r="A2003" s="188"/>
      <c r="B2003" s="188"/>
      <c r="C2003" s="1"/>
      <c r="D2003" s="1"/>
      <c r="E2003" s="1"/>
      <c r="F2003" s="1"/>
    </row>
    <row r="2004" spans="1:6" x14ac:dyDescent="0.25">
      <c r="A2004" s="188"/>
      <c r="B2004" s="188"/>
      <c r="C2004" s="1"/>
      <c r="D2004" s="1"/>
      <c r="E2004" s="1"/>
      <c r="F2004" s="1"/>
    </row>
    <row r="2005" spans="1:6" x14ac:dyDescent="0.25">
      <c r="A2005" s="188"/>
      <c r="B2005" s="188"/>
      <c r="C2005" s="1"/>
      <c r="D2005" s="1"/>
      <c r="E2005" s="1"/>
      <c r="F2005" s="1"/>
    </row>
    <row r="2006" spans="1:6" x14ac:dyDescent="0.25">
      <c r="A2006" s="188"/>
      <c r="B2006" s="188"/>
      <c r="C2006" s="1"/>
      <c r="D2006" s="1"/>
      <c r="E2006" s="1"/>
      <c r="F2006" s="1"/>
    </row>
    <row r="2007" spans="1:6" x14ac:dyDescent="0.25">
      <c r="A2007" s="188"/>
      <c r="B2007" s="188"/>
      <c r="C2007" s="1"/>
      <c r="D2007" s="1"/>
      <c r="E2007" s="1"/>
      <c r="F2007" s="1"/>
    </row>
    <row r="2008" spans="1:6" x14ac:dyDescent="0.25">
      <c r="A2008" s="188"/>
      <c r="B2008" s="188"/>
      <c r="C2008" s="1"/>
      <c r="D2008" s="1"/>
      <c r="E2008" s="1"/>
      <c r="F2008" s="1"/>
    </row>
    <row r="2009" spans="1:6" x14ac:dyDescent="0.25">
      <c r="A2009" s="188"/>
      <c r="B2009" s="188"/>
      <c r="C2009" s="1"/>
      <c r="D2009" s="1"/>
      <c r="E2009" s="1"/>
      <c r="F2009" s="1"/>
    </row>
    <row r="2010" spans="1:6" x14ac:dyDescent="0.25">
      <c r="A2010" s="188"/>
      <c r="B2010" s="188"/>
      <c r="C2010" s="1"/>
      <c r="D2010" s="1"/>
      <c r="E2010" s="1"/>
      <c r="F2010" s="1"/>
    </row>
    <row r="2011" spans="1:6" x14ac:dyDescent="0.25">
      <c r="A2011" s="188"/>
      <c r="B2011" s="188"/>
      <c r="C2011" s="1"/>
      <c r="D2011" s="1"/>
      <c r="E2011" s="1"/>
      <c r="F2011" s="1"/>
    </row>
    <row r="2012" spans="1:6" x14ac:dyDescent="0.25">
      <c r="A2012" s="188"/>
      <c r="B2012" s="188"/>
      <c r="C2012" s="1"/>
      <c r="D2012" s="1"/>
      <c r="E2012" s="1"/>
      <c r="F2012" s="1"/>
    </row>
    <row r="2013" spans="1:6" x14ac:dyDescent="0.25">
      <c r="A2013" s="188"/>
      <c r="B2013" s="188"/>
      <c r="C2013" s="1"/>
      <c r="D2013" s="1"/>
      <c r="E2013" s="1"/>
      <c r="F2013" s="1"/>
    </row>
    <row r="2014" spans="1:6" x14ac:dyDescent="0.25">
      <c r="A2014" s="188"/>
      <c r="B2014" s="188"/>
      <c r="C2014" s="1"/>
      <c r="D2014" s="1"/>
      <c r="E2014" s="1"/>
      <c r="F2014" s="1"/>
    </row>
    <row r="2015" spans="1:6" x14ac:dyDescent="0.25">
      <c r="A2015" s="188"/>
      <c r="B2015" s="188"/>
      <c r="C2015" s="1"/>
      <c r="D2015" s="1"/>
      <c r="E2015" s="1"/>
      <c r="F2015" s="1"/>
    </row>
    <row r="2016" spans="1:6" x14ac:dyDescent="0.25">
      <c r="A2016" s="188"/>
      <c r="B2016" s="188"/>
      <c r="C2016" s="1"/>
      <c r="D2016" s="1"/>
      <c r="E2016" s="1"/>
      <c r="F2016" s="1"/>
    </row>
    <row r="2017" spans="1:6" x14ac:dyDescent="0.25">
      <c r="A2017" s="188"/>
      <c r="B2017" s="188"/>
      <c r="C2017" s="1"/>
      <c r="D2017" s="1"/>
      <c r="E2017" s="1"/>
      <c r="F2017" s="1"/>
    </row>
    <row r="2018" spans="1:6" x14ac:dyDescent="0.25">
      <c r="A2018" s="188"/>
      <c r="B2018" s="188"/>
      <c r="C2018" s="1"/>
      <c r="D2018" s="1"/>
      <c r="E2018" s="1"/>
      <c r="F2018" s="1"/>
    </row>
    <row r="2019" spans="1:6" x14ac:dyDescent="0.25">
      <c r="A2019" s="188"/>
      <c r="B2019" s="188"/>
      <c r="C2019" s="1"/>
      <c r="D2019" s="1"/>
      <c r="E2019" s="1"/>
      <c r="F2019" s="1"/>
    </row>
    <row r="2020" spans="1:6" x14ac:dyDescent="0.25">
      <c r="A2020" s="188"/>
      <c r="B2020" s="188"/>
      <c r="C2020" s="1"/>
      <c r="D2020" s="1"/>
      <c r="E2020" s="1"/>
      <c r="F2020" s="1"/>
    </row>
    <row r="2021" spans="1:6" x14ac:dyDescent="0.25">
      <c r="A2021" s="188"/>
      <c r="B2021" s="188"/>
      <c r="C2021" s="1"/>
      <c r="D2021" s="1"/>
      <c r="E2021" s="1"/>
      <c r="F2021" s="1"/>
    </row>
    <row r="2022" spans="1:6" x14ac:dyDescent="0.25">
      <c r="A2022" s="188"/>
      <c r="B2022" s="188"/>
      <c r="C2022" s="1"/>
      <c r="D2022" s="1"/>
      <c r="E2022" s="1"/>
      <c r="F2022" s="1"/>
    </row>
    <row r="2023" spans="1:6" x14ac:dyDescent="0.25">
      <c r="A2023" s="188"/>
      <c r="B2023" s="188"/>
      <c r="C2023" s="1"/>
      <c r="D2023" s="1"/>
      <c r="E2023" s="1"/>
      <c r="F2023" s="1"/>
    </row>
    <row r="2024" spans="1:6" x14ac:dyDescent="0.25">
      <c r="A2024" s="188"/>
      <c r="B2024" s="188"/>
      <c r="C2024" s="1"/>
      <c r="D2024" s="1"/>
      <c r="E2024" s="1"/>
      <c r="F2024" s="1"/>
    </row>
    <row r="2025" spans="1:6" x14ac:dyDescent="0.25">
      <c r="A2025" s="188"/>
      <c r="B2025" s="188"/>
      <c r="C2025" s="1"/>
      <c r="D2025" s="1"/>
      <c r="E2025" s="1"/>
      <c r="F2025" s="1"/>
    </row>
    <row r="2026" spans="1:6" x14ac:dyDescent="0.25">
      <c r="A2026" s="188"/>
      <c r="B2026" s="188"/>
      <c r="C2026" s="1"/>
      <c r="D2026" s="1"/>
      <c r="E2026" s="1"/>
      <c r="F2026" s="1"/>
    </row>
    <row r="2027" spans="1:6" x14ac:dyDescent="0.25">
      <c r="A2027" s="188"/>
      <c r="B2027" s="188"/>
      <c r="C2027" s="1"/>
      <c r="D2027" s="1"/>
      <c r="E2027" s="1"/>
      <c r="F2027" s="1"/>
    </row>
    <row r="2028" spans="1:6" x14ac:dyDescent="0.25">
      <c r="A2028" s="188"/>
      <c r="B2028" s="188"/>
      <c r="C2028" s="1"/>
      <c r="D2028" s="1"/>
      <c r="E2028" s="1"/>
      <c r="F2028" s="1"/>
    </row>
    <row r="2029" spans="1:6" x14ac:dyDescent="0.25">
      <c r="A2029" s="188"/>
      <c r="B2029" s="188"/>
      <c r="C2029" s="1"/>
      <c r="D2029" s="1"/>
      <c r="E2029" s="1"/>
      <c r="F2029" s="1"/>
    </row>
    <row r="2030" spans="1:6" x14ac:dyDescent="0.25">
      <c r="A2030" s="188"/>
      <c r="B2030" s="188"/>
      <c r="C2030" s="1"/>
      <c r="D2030" s="1"/>
      <c r="E2030" s="1"/>
      <c r="F2030" s="1"/>
    </row>
    <row r="2031" spans="1:6" x14ac:dyDescent="0.25">
      <c r="A2031" s="188"/>
      <c r="B2031" s="188"/>
      <c r="C2031" s="1"/>
      <c r="D2031" s="1"/>
      <c r="E2031" s="1"/>
      <c r="F2031" s="1"/>
    </row>
    <row r="2032" spans="1:6" x14ac:dyDescent="0.25">
      <c r="A2032" s="188"/>
      <c r="B2032" s="188"/>
      <c r="C2032" s="1"/>
      <c r="D2032" s="1"/>
      <c r="E2032" s="1"/>
      <c r="F2032" s="1"/>
    </row>
    <row r="2033" spans="1:6" x14ac:dyDescent="0.25">
      <c r="A2033" s="188"/>
      <c r="B2033" s="188"/>
      <c r="C2033" s="1"/>
      <c r="D2033" s="1"/>
      <c r="E2033" s="1"/>
      <c r="F2033" s="1"/>
    </row>
    <row r="2034" spans="1:6" x14ac:dyDescent="0.25">
      <c r="A2034" s="188"/>
      <c r="B2034" s="188"/>
      <c r="C2034" s="1"/>
      <c r="D2034" s="1"/>
      <c r="E2034" s="1"/>
      <c r="F2034" s="1"/>
    </row>
    <row r="2035" spans="1:6" x14ac:dyDescent="0.25">
      <c r="A2035" s="188"/>
      <c r="B2035" s="188"/>
      <c r="C2035" s="1"/>
      <c r="D2035" s="1"/>
      <c r="E2035" s="1"/>
      <c r="F2035" s="1"/>
    </row>
    <row r="2036" spans="1:6" x14ac:dyDescent="0.25">
      <c r="A2036" s="188"/>
      <c r="B2036" s="188"/>
      <c r="C2036" s="1"/>
      <c r="D2036" s="1"/>
      <c r="E2036" s="1"/>
      <c r="F2036" s="1"/>
    </row>
    <row r="2037" spans="1:6" x14ac:dyDescent="0.25">
      <c r="A2037" s="188"/>
      <c r="B2037" s="188"/>
      <c r="C2037" s="1"/>
      <c r="D2037" s="1"/>
      <c r="E2037" s="1"/>
      <c r="F2037" s="1"/>
    </row>
    <row r="2038" spans="1:6" x14ac:dyDescent="0.25">
      <c r="A2038" s="188"/>
      <c r="B2038" s="188"/>
      <c r="C2038" s="1"/>
      <c r="D2038" s="1"/>
      <c r="E2038" s="1"/>
      <c r="F2038" s="1"/>
    </row>
    <row r="2039" spans="1:6" x14ac:dyDescent="0.25">
      <c r="A2039" s="188"/>
      <c r="B2039" s="188"/>
      <c r="C2039" s="1"/>
      <c r="D2039" s="1"/>
      <c r="E2039" s="1"/>
      <c r="F2039" s="1"/>
    </row>
    <row r="2040" spans="1:6" x14ac:dyDescent="0.25">
      <c r="A2040" s="188"/>
      <c r="B2040" s="188"/>
      <c r="C2040" s="1"/>
      <c r="D2040" s="1"/>
      <c r="E2040" s="1"/>
      <c r="F2040" s="1"/>
    </row>
    <row r="2041" spans="1:6" x14ac:dyDescent="0.25">
      <c r="A2041" s="188"/>
      <c r="B2041" s="188"/>
      <c r="C2041" s="1"/>
      <c r="D2041" s="1"/>
      <c r="E2041" s="1"/>
      <c r="F2041" s="1"/>
    </row>
    <row r="2042" spans="1:6" x14ac:dyDescent="0.25">
      <c r="A2042" s="188"/>
      <c r="B2042" s="188"/>
      <c r="C2042" s="1"/>
      <c r="D2042" s="1"/>
      <c r="E2042" s="1"/>
      <c r="F2042" s="1"/>
    </row>
    <row r="2043" spans="1:6" x14ac:dyDescent="0.25">
      <c r="A2043" s="188"/>
      <c r="B2043" s="188"/>
      <c r="C2043" s="1"/>
      <c r="D2043" s="1"/>
      <c r="E2043" s="1"/>
      <c r="F2043" s="1"/>
    </row>
    <row r="2044" spans="1:6" x14ac:dyDescent="0.25">
      <c r="A2044" s="188"/>
      <c r="B2044" s="188"/>
      <c r="C2044" s="1"/>
      <c r="D2044" s="1"/>
      <c r="E2044" s="1"/>
      <c r="F2044" s="1"/>
    </row>
    <row r="2045" spans="1:6" x14ac:dyDescent="0.25">
      <c r="A2045" s="188"/>
      <c r="B2045" s="188"/>
      <c r="C2045" s="1"/>
      <c r="D2045" s="1"/>
      <c r="E2045" s="1"/>
      <c r="F2045" s="1"/>
    </row>
    <row r="2046" spans="1:6" x14ac:dyDescent="0.25">
      <c r="A2046" s="188"/>
      <c r="B2046" s="188"/>
      <c r="C2046" s="1"/>
      <c r="D2046" s="1"/>
      <c r="E2046" s="1"/>
      <c r="F2046" s="1"/>
    </row>
    <row r="2047" spans="1:6" x14ac:dyDescent="0.25">
      <c r="A2047" s="188"/>
      <c r="B2047" s="188"/>
      <c r="C2047" s="1"/>
      <c r="D2047" s="1"/>
      <c r="E2047" s="1"/>
      <c r="F2047" s="1"/>
    </row>
    <row r="2048" spans="1:6" x14ac:dyDescent="0.25">
      <c r="A2048" s="188"/>
      <c r="B2048" s="188"/>
      <c r="C2048" s="1"/>
      <c r="D2048" s="1"/>
      <c r="E2048" s="1"/>
      <c r="F2048" s="1"/>
    </row>
    <row r="2049" spans="1:6" x14ac:dyDescent="0.25">
      <c r="A2049" s="188"/>
      <c r="B2049" s="188"/>
      <c r="C2049" s="1"/>
      <c r="D2049" s="1"/>
      <c r="E2049" s="1"/>
      <c r="F2049" s="1"/>
    </row>
    <row r="2050" spans="1:6" x14ac:dyDescent="0.25">
      <c r="A2050" s="188"/>
      <c r="B2050" s="188"/>
      <c r="C2050" s="1"/>
      <c r="D2050" s="1"/>
      <c r="E2050" s="1"/>
      <c r="F2050" s="1"/>
    </row>
    <row r="2051" spans="1:6" x14ac:dyDescent="0.25">
      <c r="A2051" s="188"/>
      <c r="B2051" s="188"/>
      <c r="C2051" s="1"/>
      <c r="D2051" s="1"/>
      <c r="E2051" s="1"/>
      <c r="F2051" s="1"/>
    </row>
    <row r="2052" spans="1:6" x14ac:dyDescent="0.25">
      <c r="A2052" s="188"/>
      <c r="B2052" s="188"/>
      <c r="C2052" s="1"/>
      <c r="D2052" s="1"/>
      <c r="E2052" s="1"/>
      <c r="F2052" s="1"/>
    </row>
    <row r="2053" spans="1:6" x14ac:dyDescent="0.25">
      <c r="A2053" s="188"/>
      <c r="B2053" s="188"/>
      <c r="C2053" s="1"/>
      <c r="D2053" s="1"/>
      <c r="E2053" s="1"/>
      <c r="F2053" s="1"/>
    </row>
    <row r="2054" spans="1:6" x14ac:dyDescent="0.25">
      <c r="A2054" s="188"/>
      <c r="B2054" s="188"/>
      <c r="C2054" s="1"/>
      <c r="D2054" s="1"/>
      <c r="E2054" s="1"/>
      <c r="F2054" s="1"/>
    </row>
    <row r="2055" spans="1:6" x14ac:dyDescent="0.25">
      <c r="A2055" s="188"/>
      <c r="B2055" s="188"/>
      <c r="C2055" s="1"/>
      <c r="D2055" s="1"/>
      <c r="E2055" s="1"/>
      <c r="F2055" s="1"/>
    </row>
    <row r="2056" spans="1:6" x14ac:dyDescent="0.25">
      <c r="A2056" s="188"/>
      <c r="B2056" s="188"/>
      <c r="C2056" s="1"/>
      <c r="D2056" s="1"/>
      <c r="E2056" s="1"/>
      <c r="F2056" s="1"/>
    </row>
    <row r="2057" spans="1:6" x14ac:dyDescent="0.25">
      <c r="A2057" s="188"/>
      <c r="B2057" s="188"/>
      <c r="C2057" s="1"/>
      <c r="D2057" s="1"/>
      <c r="E2057" s="1"/>
      <c r="F2057" s="1"/>
    </row>
    <row r="2058" spans="1:6" x14ac:dyDescent="0.25">
      <c r="A2058" s="188"/>
      <c r="B2058" s="188"/>
      <c r="C2058" s="1"/>
      <c r="D2058" s="1"/>
      <c r="E2058" s="1"/>
      <c r="F2058" s="1"/>
    </row>
    <row r="2059" spans="1:6" x14ac:dyDescent="0.25">
      <c r="A2059" s="188"/>
      <c r="B2059" s="188"/>
      <c r="C2059" s="1"/>
      <c r="D2059" s="1"/>
      <c r="E2059" s="1"/>
      <c r="F2059" s="1"/>
    </row>
    <row r="2060" spans="1:6" x14ac:dyDescent="0.25">
      <c r="A2060" s="188"/>
      <c r="B2060" s="188"/>
      <c r="C2060" s="1"/>
      <c r="D2060" s="1"/>
      <c r="E2060" s="1"/>
      <c r="F2060" s="1"/>
    </row>
    <row r="2061" spans="1:6" x14ac:dyDescent="0.25">
      <c r="A2061" s="188"/>
      <c r="B2061" s="188"/>
      <c r="C2061" s="1"/>
      <c r="D2061" s="1"/>
      <c r="E2061" s="1"/>
      <c r="F2061" s="1"/>
    </row>
    <row r="2062" spans="1:6" x14ac:dyDescent="0.25">
      <c r="A2062" s="188"/>
      <c r="B2062" s="188"/>
      <c r="C2062" s="1"/>
      <c r="D2062" s="1"/>
      <c r="E2062" s="1"/>
      <c r="F2062" s="1"/>
    </row>
    <row r="2063" spans="1:6" x14ac:dyDescent="0.25">
      <c r="A2063" s="188"/>
      <c r="B2063" s="188"/>
      <c r="C2063" s="1"/>
      <c r="D2063" s="1"/>
      <c r="E2063" s="1"/>
      <c r="F2063" s="1"/>
    </row>
    <row r="2064" spans="1:6" x14ac:dyDescent="0.25">
      <c r="A2064" s="188"/>
      <c r="B2064" s="188"/>
      <c r="C2064" s="1"/>
      <c r="D2064" s="1"/>
      <c r="E2064" s="1"/>
      <c r="F2064" s="1"/>
    </row>
    <row r="2065" spans="1:6" x14ac:dyDescent="0.25">
      <c r="A2065" s="188"/>
      <c r="B2065" s="188"/>
      <c r="C2065" s="1"/>
      <c r="D2065" s="1"/>
      <c r="E2065" s="1"/>
      <c r="F2065" s="1"/>
    </row>
    <row r="2066" spans="1:6" x14ac:dyDescent="0.25">
      <c r="A2066" s="188"/>
      <c r="B2066" s="188"/>
      <c r="C2066" s="1"/>
      <c r="D2066" s="1"/>
      <c r="E2066" s="1"/>
      <c r="F2066" s="1"/>
    </row>
    <row r="2067" spans="1:6" x14ac:dyDescent="0.25">
      <c r="A2067" s="188"/>
      <c r="B2067" s="188"/>
      <c r="C2067" s="1"/>
      <c r="D2067" s="1"/>
      <c r="E2067" s="1"/>
      <c r="F2067" s="1"/>
    </row>
    <row r="2068" spans="1:6" x14ac:dyDescent="0.25">
      <c r="A2068" s="188"/>
      <c r="B2068" s="188"/>
      <c r="C2068" s="1"/>
      <c r="D2068" s="1"/>
      <c r="E2068" s="1"/>
      <c r="F2068" s="1"/>
    </row>
    <row r="2069" spans="1:6" x14ac:dyDescent="0.25">
      <c r="A2069" s="188"/>
      <c r="B2069" s="188"/>
      <c r="C2069" s="1"/>
      <c r="D2069" s="1"/>
      <c r="E2069" s="1"/>
      <c r="F2069" s="1"/>
    </row>
    <row r="2070" spans="1:6" x14ac:dyDescent="0.25">
      <c r="A2070" s="188"/>
      <c r="B2070" s="188"/>
      <c r="C2070" s="1"/>
      <c r="D2070" s="1"/>
      <c r="E2070" s="1"/>
      <c r="F2070" s="1"/>
    </row>
    <row r="2071" spans="1:6" x14ac:dyDescent="0.25">
      <c r="A2071" s="188"/>
      <c r="B2071" s="188"/>
      <c r="C2071" s="1"/>
      <c r="D2071" s="1"/>
      <c r="E2071" s="1"/>
      <c r="F2071" s="1"/>
    </row>
    <row r="2072" spans="1:6" x14ac:dyDescent="0.25">
      <c r="A2072" s="188"/>
      <c r="B2072" s="188"/>
      <c r="C2072" s="1"/>
      <c r="D2072" s="1"/>
      <c r="E2072" s="1"/>
      <c r="F2072" s="1"/>
    </row>
    <row r="2073" spans="1:6" x14ac:dyDescent="0.25">
      <c r="A2073" s="188"/>
      <c r="B2073" s="188"/>
      <c r="C2073" s="1"/>
      <c r="D2073" s="1"/>
      <c r="E2073" s="1"/>
      <c r="F2073" s="1"/>
    </row>
    <row r="2074" spans="1:6" x14ac:dyDescent="0.25">
      <c r="A2074" s="188"/>
      <c r="B2074" s="188"/>
      <c r="C2074" s="1"/>
      <c r="D2074" s="1"/>
      <c r="E2074" s="1"/>
      <c r="F2074" s="1"/>
    </row>
    <row r="2075" spans="1:6" x14ac:dyDescent="0.25">
      <c r="A2075" s="188"/>
      <c r="B2075" s="188"/>
      <c r="C2075" s="1"/>
      <c r="D2075" s="1"/>
      <c r="E2075" s="1"/>
      <c r="F2075" s="1"/>
    </row>
    <row r="2076" spans="1:6" x14ac:dyDescent="0.25">
      <c r="A2076" s="188"/>
      <c r="B2076" s="188"/>
      <c r="C2076" s="1"/>
      <c r="D2076" s="1"/>
      <c r="E2076" s="1"/>
      <c r="F2076" s="1"/>
    </row>
    <row r="2077" spans="1:6" x14ac:dyDescent="0.25">
      <c r="A2077" s="188"/>
      <c r="B2077" s="188"/>
      <c r="C2077" s="1"/>
      <c r="D2077" s="1"/>
      <c r="E2077" s="1"/>
      <c r="F2077" s="1"/>
    </row>
    <row r="2078" spans="1:6" x14ac:dyDescent="0.25">
      <c r="A2078" s="188"/>
      <c r="B2078" s="188"/>
      <c r="C2078" s="1"/>
      <c r="D2078" s="1"/>
      <c r="E2078" s="1"/>
      <c r="F2078" s="1"/>
    </row>
    <row r="2079" spans="1:6" x14ac:dyDescent="0.25">
      <c r="A2079" s="188"/>
      <c r="B2079" s="188"/>
      <c r="C2079" s="1"/>
      <c r="D2079" s="1"/>
      <c r="E2079" s="1"/>
      <c r="F2079" s="1"/>
    </row>
    <row r="2080" spans="1:6" x14ac:dyDescent="0.25">
      <c r="A2080" s="188"/>
      <c r="B2080" s="188"/>
      <c r="C2080" s="1"/>
      <c r="D2080" s="1"/>
      <c r="E2080" s="1"/>
      <c r="F2080" s="1"/>
    </row>
    <row r="2081" spans="1:6" x14ac:dyDescent="0.25">
      <c r="A2081" s="188"/>
      <c r="B2081" s="188"/>
      <c r="C2081" s="1"/>
      <c r="D2081" s="1"/>
      <c r="E2081" s="1"/>
      <c r="F2081" s="1"/>
    </row>
    <row r="2082" spans="1:6" x14ac:dyDescent="0.25">
      <c r="A2082" s="188"/>
      <c r="B2082" s="188"/>
      <c r="C2082" s="1"/>
      <c r="D2082" s="1"/>
      <c r="E2082" s="1"/>
      <c r="F2082" s="1"/>
    </row>
    <row r="2083" spans="1:6" x14ac:dyDescent="0.25">
      <c r="A2083" s="188"/>
      <c r="B2083" s="188"/>
      <c r="C2083" s="1"/>
      <c r="D2083" s="1"/>
      <c r="E2083" s="1"/>
      <c r="F2083" s="1"/>
    </row>
    <row r="2084" spans="1:6" x14ac:dyDescent="0.25">
      <c r="A2084" s="188"/>
      <c r="B2084" s="188"/>
      <c r="C2084" s="1"/>
      <c r="D2084" s="1"/>
      <c r="E2084" s="1"/>
      <c r="F2084" s="1"/>
    </row>
    <row r="2085" spans="1:6" x14ac:dyDescent="0.25">
      <c r="A2085" s="188"/>
      <c r="B2085" s="188"/>
      <c r="C2085" s="1"/>
      <c r="D2085" s="1"/>
      <c r="E2085" s="1"/>
      <c r="F2085" s="1"/>
    </row>
    <row r="2086" spans="1:6" x14ac:dyDescent="0.25">
      <c r="A2086" s="188"/>
      <c r="B2086" s="188"/>
      <c r="C2086" s="1"/>
      <c r="D2086" s="1"/>
      <c r="E2086" s="1"/>
      <c r="F2086" s="1"/>
    </row>
    <row r="2087" spans="1:6" x14ac:dyDescent="0.25">
      <c r="A2087" s="188"/>
      <c r="B2087" s="188"/>
      <c r="C2087" s="1"/>
      <c r="D2087" s="1"/>
      <c r="E2087" s="1"/>
      <c r="F2087" s="1"/>
    </row>
    <row r="2088" spans="1:6" x14ac:dyDescent="0.25">
      <c r="A2088" s="188"/>
      <c r="B2088" s="188"/>
      <c r="C2088" s="1"/>
      <c r="D2088" s="1"/>
      <c r="E2088" s="1"/>
      <c r="F2088" s="1"/>
    </row>
    <row r="2089" spans="1:6" x14ac:dyDescent="0.25">
      <c r="A2089" s="188"/>
      <c r="B2089" s="188"/>
      <c r="C2089" s="1"/>
      <c r="D2089" s="1"/>
      <c r="E2089" s="1"/>
      <c r="F2089" s="1"/>
    </row>
    <row r="2090" spans="1:6" x14ac:dyDescent="0.25">
      <c r="A2090" s="188"/>
      <c r="B2090" s="188"/>
      <c r="C2090" s="1"/>
      <c r="D2090" s="1"/>
      <c r="E2090" s="1"/>
      <c r="F2090" s="1"/>
    </row>
    <row r="2091" spans="1:6" x14ac:dyDescent="0.25">
      <c r="A2091" s="188"/>
      <c r="B2091" s="188"/>
      <c r="C2091" s="1"/>
      <c r="D2091" s="1"/>
      <c r="E2091" s="1"/>
      <c r="F2091" s="1"/>
    </row>
    <row r="2092" spans="1:6" x14ac:dyDescent="0.25">
      <c r="A2092" s="188"/>
      <c r="B2092" s="188"/>
      <c r="C2092" s="1"/>
      <c r="D2092" s="1"/>
      <c r="E2092" s="1"/>
      <c r="F2092" s="1"/>
    </row>
    <row r="2093" spans="1:6" x14ac:dyDescent="0.25">
      <c r="A2093" s="188"/>
      <c r="B2093" s="188"/>
      <c r="C2093" s="1"/>
      <c r="D2093" s="1"/>
      <c r="E2093" s="1"/>
      <c r="F2093" s="1"/>
    </row>
    <row r="2094" spans="1:6" x14ac:dyDescent="0.25">
      <c r="A2094" s="188"/>
      <c r="B2094" s="188"/>
      <c r="C2094" s="1"/>
      <c r="D2094" s="1"/>
      <c r="E2094" s="1"/>
      <c r="F2094" s="1"/>
    </row>
    <row r="2095" spans="1:6" x14ac:dyDescent="0.25">
      <c r="A2095" s="188"/>
      <c r="B2095" s="188"/>
      <c r="C2095" s="1"/>
      <c r="D2095" s="1"/>
      <c r="E2095" s="1"/>
      <c r="F2095" s="1"/>
    </row>
    <row r="2096" spans="1:6" x14ac:dyDescent="0.25">
      <c r="A2096" s="188"/>
      <c r="B2096" s="188"/>
      <c r="C2096" s="1"/>
      <c r="D2096" s="1"/>
      <c r="E2096" s="1"/>
      <c r="F2096" s="1"/>
    </row>
    <row r="2097" spans="1:6" x14ac:dyDescent="0.25">
      <c r="A2097" s="188"/>
      <c r="B2097" s="188"/>
      <c r="C2097" s="1"/>
      <c r="D2097" s="1"/>
      <c r="E2097" s="1"/>
      <c r="F2097" s="1"/>
    </row>
    <row r="2098" spans="1:6" x14ac:dyDescent="0.25">
      <c r="A2098" s="188"/>
      <c r="B2098" s="188"/>
      <c r="C2098" s="1"/>
      <c r="D2098" s="1"/>
      <c r="E2098" s="1"/>
      <c r="F2098" s="1"/>
    </row>
    <row r="2099" spans="1:6" x14ac:dyDescent="0.25">
      <c r="A2099" s="188"/>
      <c r="B2099" s="188"/>
      <c r="C2099" s="1"/>
      <c r="D2099" s="1"/>
      <c r="E2099" s="1"/>
      <c r="F2099" s="1"/>
    </row>
    <row r="2100" spans="1:6" x14ac:dyDescent="0.25">
      <c r="A2100" s="188"/>
      <c r="B2100" s="188"/>
      <c r="C2100" s="1"/>
      <c r="D2100" s="1"/>
      <c r="E2100" s="1"/>
      <c r="F2100" s="1"/>
    </row>
    <row r="2101" spans="1:6" x14ac:dyDescent="0.25">
      <c r="A2101" s="188"/>
      <c r="B2101" s="188"/>
      <c r="C2101" s="1"/>
      <c r="D2101" s="1"/>
      <c r="E2101" s="1"/>
      <c r="F2101" s="1"/>
    </row>
    <row r="2102" spans="1:6" x14ac:dyDescent="0.25">
      <c r="A2102" s="188"/>
      <c r="B2102" s="188"/>
      <c r="C2102" s="1"/>
      <c r="D2102" s="1"/>
      <c r="E2102" s="1"/>
      <c r="F2102" s="1"/>
    </row>
    <row r="2103" spans="1:6" x14ac:dyDescent="0.25">
      <c r="A2103" s="188"/>
      <c r="B2103" s="188"/>
      <c r="C2103" s="1"/>
      <c r="D2103" s="1"/>
      <c r="E2103" s="1"/>
      <c r="F2103" s="1"/>
    </row>
    <row r="2104" spans="1:6" x14ac:dyDescent="0.25">
      <c r="A2104" s="188"/>
      <c r="B2104" s="188"/>
      <c r="C2104" s="1"/>
      <c r="D2104" s="1"/>
      <c r="E2104" s="1"/>
      <c r="F2104" s="1"/>
    </row>
    <row r="2105" spans="1:6" x14ac:dyDescent="0.25">
      <c r="A2105" s="188"/>
      <c r="B2105" s="188"/>
      <c r="C2105" s="1"/>
      <c r="D2105" s="1"/>
      <c r="E2105" s="1"/>
      <c r="F2105" s="1"/>
    </row>
    <row r="2106" spans="1:6" x14ac:dyDescent="0.25">
      <c r="A2106" s="188"/>
      <c r="B2106" s="188"/>
      <c r="C2106" s="1"/>
      <c r="D2106" s="1"/>
      <c r="E2106" s="1"/>
      <c r="F2106" s="1"/>
    </row>
    <row r="2107" spans="1:6" x14ac:dyDescent="0.25">
      <c r="A2107" s="188"/>
      <c r="B2107" s="188"/>
      <c r="C2107" s="1"/>
      <c r="D2107" s="1"/>
      <c r="E2107" s="1"/>
      <c r="F2107" s="1"/>
    </row>
    <row r="2108" spans="1:6" x14ac:dyDescent="0.25">
      <c r="A2108" s="188"/>
      <c r="B2108" s="188"/>
      <c r="C2108" s="1"/>
      <c r="D2108" s="1"/>
      <c r="E2108" s="1"/>
      <c r="F2108" s="1"/>
    </row>
    <row r="2109" spans="1:6" x14ac:dyDescent="0.25">
      <c r="A2109" s="188"/>
      <c r="B2109" s="188"/>
      <c r="C2109" s="1"/>
      <c r="D2109" s="1"/>
      <c r="E2109" s="1"/>
      <c r="F2109" s="1"/>
    </row>
    <row r="2110" spans="1:6" x14ac:dyDescent="0.25">
      <c r="A2110" s="188"/>
      <c r="B2110" s="188"/>
      <c r="C2110" s="1"/>
      <c r="D2110" s="1"/>
      <c r="E2110" s="1"/>
      <c r="F2110" s="1"/>
    </row>
    <row r="2111" spans="1:6" x14ac:dyDescent="0.25">
      <c r="A2111" s="188"/>
      <c r="B2111" s="188"/>
      <c r="C2111" s="1"/>
      <c r="D2111" s="1"/>
      <c r="E2111" s="1"/>
      <c r="F2111" s="1"/>
    </row>
    <row r="2112" spans="1:6" x14ac:dyDescent="0.25">
      <c r="A2112" s="188"/>
      <c r="B2112" s="188"/>
      <c r="C2112" s="1"/>
      <c r="D2112" s="1"/>
      <c r="E2112" s="1"/>
      <c r="F2112" s="1"/>
    </row>
    <row r="2113" spans="1:6" x14ac:dyDescent="0.25">
      <c r="A2113" s="188"/>
      <c r="B2113" s="188"/>
      <c r="C2113" s="1"/>
      <c r="D2113" s="1"/>
      <c r="E2113" s="1"/>
      <c r="F2113" s="1"/>
    </row>
    <row r="2114" spans="1:6" x14ac:dyDescent="0.25">
      <c r="A2114" s="188"/>
      <c r="B2114" s="188"/>
      <c r="C2114" s="1"/>
      <c r="D2114" s="1"/>
      <c r="E2114" s="1"/>
      <c r="F2114" s="1"/>
    </row>
    <row r="2115" spans="1:6" x14ac:dyDescent="0.25">
      <c r="A2115" s="188"/>
      <c r="B2115" s="188"/>
      <c r="C2115" s="1"/>
      <c r="D2115" s="1"/>
      <c r="E2115" s="1"/>
      <c r="F2115" s="1"/>
    </row>
    <row r="2116" spans="1:6" x14ac:dyDescent="0.25">
      <c r="A2116" s="188"/>
      <c r="B2116" s="188"/>
      <c r="C2116" s="1"/>
      <c r="D2116" s="1"/>
      <c r="E2116" s="1"/>
      <c r="F2116" s="1"/>
    </row>
    <row r="2117" spans="1:6" x14ac:dyDescent="0.25">
      <c r="A2117" s="188"/>
      <c r="B2117" s="188"/>
      <c r="C2117" s="1"/>
      <c r="D2117" s="1"/>
      <c r="E2117" s="1"/>
      <c r="F2117" s="1"/>
    </row>
    <row r="2118" spans="1:6" x14ac:dyDescent="0.25">
      <c r="A2118" s="188"/>
      <c r="B2118" s="188"/>
      <c r="C2118" s="1"/>
      <c r="D2118" s="1"/>
      <c r="E2118" s="1"/>
      <c r="F2118" s="1"/>
    </row>
    <row r="2119" spans="1:6" x14ac:dyDescent="0.25">
      <c r="A2119" s="188"/>
      <c r="B2119" s="188"/>
      <c r="C2119" s="1"/>
      <c r="D2119" s="1"/>
      <c r="E2119" s="1"/>
      <c r="F2119" s="1"/>
    </row>
    <row r="2120" spans="1:6" x14ac:dyDescent="0.25">
      <c r="A2120" s="188"/>
      <c r="B2120" s="188"/>
      <c r="C2120" s="1"/>
      <c r="D2120" s="1"/>
      <c r="E2120" s="1"/>
      <c r="F2120" s="1"/>
    </row>
    <row r="2121" spans="1:6" x14ac:dyDescent="0.25">
      <c r="A2121" s="188"/>
      <c r="B2121" s="188"/>
      <c r="C2121" s="1"/>
      <c r="D2121" s="1"/>
      <c r="E2121" s="1"/>
      <c r="F2121" s="1"/>
    </row>
    <row r="2122" spans="1:6" x14ac:dyDescent="0.25">
      <c r="A2122" s="188"/>
      <c r="B2122" s="188"/>
      <c r="C2122" s="1"/>
      <c r="D2122" s="1"/>
      <c r="E2122" s="1"/>
      <c r="F2122" s="1"/>
    </row>
    <row r="2123" spans="1:6" x14ac:dyDescent="0.25">
      <c r="A2123" s="188"/>
      <c r="B2123" s="188"/>
      <c r="C2123" s="1"/>
      <c r="D2123" s="1"/>
      <c r="E2123" s="1"/>
      <c r="F2123" s="1"/>
    </row>
    <row r="2124" spans="1:6" x14ac:dyDescent="0.25">
      <c r="A2124" s="188"/>
      <c r="B2124" s="188"/>
      <c r="C2124" s="1"/>
      <c r="D2124" s="1"/>
      <c r="E2124" s="1"/>
      <c r="F2124" s="1"/>
    </row>
    <row r="2125" spans="1:6" x14ac:dyDescent="0.25">
      <c r="A2125" s="188"/>
      <c r="B2125" s="188"/>
      <c r="C2125" s="1"/>
      <c r="D2125" s="1"/>
      <c r="E2125" s="1"/>
      <c r="F2125" s="1"/>
    </row>
    <row r="2126" spans="1:6" x14ac:dyDescent="0.25">
      <c r="A2126" s="188"/>
      <c r="B2126" s="188"/>
      <c r="C2126" s="1"/>
      <c r="D2126" s="1"/>
      <c r="E2126" s="1"/>
      <c r="F2126" s="1"/>
    </row>
    <row r="2127" spans="1:6" x14ac:dyDescent="0.25">
      <c r="A2127" s="188"/>
      <c r="B2127" s="188"/>
      <c r="C2127" s="1"/>
      <c r="D2127" s="1"/>
      <c r="E2127" s="1"/>
      <c r="F2127" s="1"/>
    </row>
    <row r="2128" spans="1:6" x14ac:dyDescent="0.25">
      <c r="A2128" s="188"/>
      <c r="B2128" s="188"/>
      <c r="C2128" s="1"/>
      <c r="D2128" s="1"/>
      <c r="E2128" s="1"/>
      <c r="F2128" s="1"/>
    </row>
    <row r="2129" spans="1:6" x14ac:dyDescent="0.25">
      <c r="A2129" s="188"/>
      <c r="B2129" s="188"/>
      <c r="C2129" s="1"/>
      <c r="D2129" s="1"/>
      <c r="E2129" s="1"/>
      <c r="F2129" s="1"/>
    </row>
    <row r="2130" spans="1:6" x14ac:dyDescent="0.25">
      <c r="A2130" s="188"/>
      <c r="B2130" s="188"/>
      <c r="C2130" s="1"/>
      <c r="D2130" s="1"/>
      <c r="E2130" s="1"/>
      <c r="F2130" s="1"/>
    </row>
    <row r="2131" spans="1:6" x14ac:dyDescent="0.25">
      <c r="A2131" s="188"/>
      <c r="B2131" s="188"/>
      <c r="C2131" s="1"/>
      <c r="D2131" s="1"/>
      <c r="E2131" s="1"/>
      <c r="F2131" s="1"/>
    </row>
    <row r="2132" spans="1:6" x14ac:dyDescent="0.25">
      <c r="A2132" s="188"/>
      <c r="B2132" s="188"/>
      <c r="C2132" s="1"/>
      <c r="D2132" s="1"/>
      <c r="E2132" s="1"/>
      <c r="F2132" s="1"/>
    </row>
    <row r="2133" spans="1:6" x14ac:dyDescent="0.25">
      <c r="A2133" s="188"/>
      <c r="B2133" s="188"/>
      <c r="C2133" s="1"/>
      <c r="D2133" s="1"/>
      <c r="E2133" s="1"/>
      <c r="F2133" s="1"/>
    </row>
    <row r="2134" spans="1:6" x14ac:dyDescent="0.25">
      <c r="A2134" s="188"/>
      <c r="B2134" s="188"/>
      <c r="C2134" s="1"/>
      <c r="D2134" s="1"/>
      <c r="E2134" s="1"/>
      <c r="F2134" s="1"/>
    </row>
    <row r="2135" spans="1:6" x14ac:dyDescent="0.25">
      <c r="A2135" s="188"/>
      <c r="B2135" s="188"/>
      <c r="C2135" s="1"/>
      <c r="D2135" s="1"/>
      <c r="E2135" s="1"/>
      <c r="F2135" s="1"/>
    </row>
    <row r="2136" spans="1:6" x14ac:dyDescent="0.25">
      <c r="A2136" s="188"/>
      <c r="B2136" s="188"/>
      <c r="C2136" s="1"/>
      <c r="D2136" s="1"/>
      <c r="E2136" s="1"/>
      <c r="F2136" s="1"/>
    </row>
    <row r="2137" spans="1:6" x14ac:dyDescent="0.25">
      <c r="A2137" s="188"/>
      <c r="B2137" s="188"/>
      <c r="C2137" s="1"/>
      <c r="D2137" s="1"/>
      <c r="E2137" s="1"/>
      <c r="F2137" s="1"/>
    </row>
    <row r="2138" spans="1:6" x14ac:dyDescent="0.25">
      <c r="A2138" s="188"/>
      <c r="B2138" s="188"/>
      <c r="C2138" s="1"/>
      <c r="D2138" s="1"/>
      <c r="E2138" s="1"/>
      <c r="F2138" s="1"/>
    </row>
    <row r="2139" spans="1:6" x14ac:dyDescent="0.25">
      <c r="A2139" s="188"/>
      <c r="B2139" s="188"/>
      <c r="C2139" s="1"/>
      <c r="D2139" s="1"/>
      <c r="E2139" s="1"/>
      <c r="F2139" s="1"/>
    </row>
    <row r="2140" spans="1:6" x14ac:dyDescent="0.25">
      <c r="A2140" s="188"/>
      <c r="B2140" s="188"/>
      <c r="C2140" s="1"/>
      <c r="D2140" s="1"/>
      <c r="E2140" s="1"/>
      <c r="F2140" s="1"/>
    </row>
    <row r="2141" spans="1:6" x14ac:dyDescent="0.25">
      <c r="A2141" s="188"/>
      <c r="B2141" s="188"/>
      <c r="C2141" s="1"/>
      <c r="D2141" s="1"/>
      <c r="E2141" s="1"/>
      <c r="F2141" s="1"/>
    </row>
    <row r="2142" spans="1:6" x14ac:dyDescent="0.25">
      <c r="A2142" s="188"/>
      <c r="B2142" s="188"/>
      <c r="C2142" s="1"/>
      <c r="D2142" s="1"/>
      <c r="E2142" s="1"/>
      <c r="F2142" s="1"/>
    </row>
    <row r="2143" spans="1:6" x14ac:dyDescent="0.25">
      <c r="A2143" s="188"/>
      <c r="B2143" s="188"/>
      <c r="C2143" s="1"/>
      <c r="D2143" s="1"/>
      <c r="E2143" s="1"/>
      <c r="F2143" s="1"/>
    </row>
    <row r="2144" spans="1:6" x14ac:dyDescent="0.25">
      <c r="A2144" s="188"/>
      <c r="B2144" s="188"/>
      <c r="C2144" s="1"/>
      <c r="D2144" s="1"/>
      <c r="E2144" s="1"/>
      <c r="F2144" s="1"/>
    </row>
    <row r="2145" spans="1:6" x14ac:dyDescent="0.25">
      <c r="A2145" s="188"/>
      <c r="B2145" s="188"/>
      <c r="C2145" s="1"/>
      <c r="D2145" s="1"/>
      <c r="E2145" s="1"/>
      <c r="F2145" s="1"/>
    </row>
    <row r="2146" spans="1:6" x14ac:dyDescent="0.25">
      <c r="A2146" s="188"/>
      <c r="B2146" s="188"/>
      <c r="C2146" s="1"/>
      <c r="D2146" s="1"/>
      <c r="E2146" s="1"/>
      <c r="F2146" s="1"/>
    </row>
    <row r="2147" spans="1:6" x14ac:dyDescent="0.25">
      <c r="A2147" s="188"/>
      <c r="B2147" s="188"/>
      <c r="C2147" s="1"/>
      <c r="D2147" s="1"/>
      <c r="E2147" s="1"/>
      <c r="F2147" s="1"/>
    </row>
    <row r="2148" spans="1:6" x14ac:dyDescent="0.25">
      <c r="A2148" s="188"/>
      <c r="B2148" s="188"/>
      <c r="C2148" s="1"/>
      <c r="D2148" s="1"/>
      <c r="E2148" s="1"/>
      <c r="F2148" s="1"/>
    </row>
    <row r="2149" spans="1:6" x14ac:dyDescent="0.25">
      <c r="A2149" s="188"/>
      <c r="B2149" s="188"/>
      <c r="C2149" s="1"/>
      <c r="D2149" s="1"/>
      <c r="E2149" s="1"/>
      <c r="F2149" s="1"/>
    </row>
    <row r="2150" spans="1:6" x14ac:dyDescent="0.25">
      <c r="A2150" s="188"/>
      <c r="B2150" s="188"/>
      <c r="C2150" s="1"/>
      <c r="D2150" s="1"/>
      <c r="E2150" s="1"/>
      <c r="F2150" s="1"/>
    </row>
    <row r="2151" spans="1:6" x14ac:dyDescent="0.25">
      <c r="A2151" s="188"/>
      <c r="B2151" s="188"/>
      <c r="C2151" s="1"/>
      <c r="D2151" s="1"/>
      <c r="E2151" s="1"/>
      <c r="F2151" s="1"/>
    </row>
    <row r="2152" spans="1:6" x14ac:dyDescent="0.25">
      <c r="A2152" s="188"/>
      <c r="B2152" s="188"/>
      <c r="C2152" s="1"/>
      <c r="D2152" s="1"/>
      <c r="E2152" s="1"/>
      <c r="F2152" s="1"/>
    </row>
    <row r="2153" spans="1:6" x14ac:dyDescent="0.25">
      <c r="A2153" s="188"/>
      <c r="B2153" s="188"/>
      <c r="C2153" s="1"/>
      <c r="D2153" s="1"/>
      <c r="E2153" s="1"/>
      <c r="F2153" s="1"/>
    </row>
    <row r="2154" spans="1:6" x14ac:dyDescent="0.25">
      <c r="A2154" s="188"/>
      <c r="B2154" s="188"/>
      <c r="C2154" s="1"/>
      <c r="D2154" s="1"/>
      <c r="E2154" s="1"/>
      <c r="F2154" s="1"/>
    </row>
    <row r="2155" spans="1:6" x14ac:dyDescent="0.25">
      <c r="A2155" s="188"/>
      <c r="B2155" s="188"/>
      <c r="C2155" s="1"/>
      <c r="D2155" s="1"/>
      <c r="E2155" s="1"/>
      <c r="F2155" s="1"/>
    </row>
    <row r="2156" spans="1:6" x14ac:dyDescent="0.25">
      <c r="A2156" s="188"/>
      <c r="B2156" s="188"/>
      <c r="C2156" s="1"/>
      <c r="D2156" s="1"/>
      <c r="E2156" s="1"/>
      <c r="F2156" s="1"/>
    </row>
    <row r="2157" spans="1:6" x14ac:dyDescent="0.25">
      <c r="A2157" s="188"/>
      <c r="B2157" s="188"/>
      <c r="C2157" s="1"/>
      <c r="D2157" s="1"/>
      <c r="E2157" s="1"/>
      <c r="F2157" s="1"/>
    </row>
    <row r="2158" spans="1:6" x14ac:dyDescent="0.25">
      <c r="A2158" s="188"/>
      <c r="B2158" s="188"/>
      <c r="C2158" s="1"/>
      <c r="D2158" s="1"/>
      <c r="E2158" s="1"/>
      <c r="F2158" s="1"/>
    </row>
    <row r="2159" spans="1:6" x14ac:dyDescent="0.25">
      <c r="A2159" s="188"/>
      <c r="B2159" s="188"/>
      <c r="C2159" s="1"/>
      <c r="D2159" s="1"/>
      <c r="E2159" s="1"/>
      <c r="F2159" s="1"/>
    </row>
    <row r="2160" spans="1:6" x14ac:dyDescent="0.25">
      <c r="A2160" s="188"/>
      <c r="B2160" s="188"/>
      <c r="C2160" s="1"/>
      <c r="D2160" s="1"/>
      <c r="E2160" s="1"/>
      <c r="F2160" s="1"/>
    </row>
    <row r="2161" spans="1:6" x14ac:dyDescent="0.25">
      <c r="A2161" s="188"/>
      <c r="B2161" s="188"/>
      <c r="C2161" s="1"/>
      <c r="D2161" s="1"/>
      <c r="E2161" s="1"/>
      <c r="F2161" s="1"/>
    </row>
    <row r="2162" spans="1:6" x14ac:dyDescent="0.25">
      <c r="A2162" s="188"/>
      <c r="B2162" s="188"/>
      <c r="C2162" s="1"/>
      <c r="D2162" s="1"/>
      <c r="E2162" s="1"/>
      <c r="F2162" s="1"/>
    </row>
    <row r="2163" spans="1:6" x14ac:dyDescent="0.25">
      <c r="A2163" s="188"/>
      <c r="B2163" s="188"/>
      <c r="C2163" s="1"/>
      <c r="D2163" s="1"/>
      <c r="E2163" s="1"/>
      <c r="F2163" s="1"/>
    </row>
    <row r="2164" spans="1:6" x14ac:dyDescent="0.25">
      <c r="A2164" s="188"/>
      <c r="B2164" s="188"/>
      <c r="C2164" s="1"/>
      <c r="D2164" s="1"/>
      <c r="E2164" s="1"/>
      <c r="F2164" s="1"/>
    </row>
    <row r="2165" spans="1:6" x14ac:dyDescent="0.25">
      <c r="A2165" s="188"/>
      <c r="B2165" s="188"/>
      <c r="C2165" s="1"/>
      <c r="D2165" s="1"/>
      <c r="E2165" s="1"/>
      <c r="F2165" s="1"/>
    </row>
    <row r="2166" spans="1:6" x14ac:dyDescent="0.25">
      <c r="A2166" s="188"/>
      <c r="B2166" s="188"/>
      <c r="C2166" s="1"/>
      <c r="D2166" s="1"/>
      <c r="E2166" s="1"/>
      <c r="F2166" s="1"/>
    </row>
    <row r="2167" spans="1:6" x14ac:dyDescent="0.25">
      <c r="A2167" s="188"/>
      <c r="B2167" s="188"/>
      <c r="C2167" s="1"/>
      <c r="D2167" s="1"/>
      <c r="E2167" s="1"/>
      <c r="F2167" s="1"/>
    </row>
    <row r="2168" spans="1:6" x14ac:dyDescent="0.25">
      <c r="A2168" s="188"/>
      <c r="B2168" s="188"/>
      <c r="C2168" s="1"/>
      <c r="D2168" s="1"/>
      <c r="E2168" s="1"/>
      <c r="F2168" s="1"/>
    </row>
    <row r="2169" spans="1:6" x14ac:dyDescent="0.25">
      <c r="A2169" s="188"/>
      <c r="B2169" s="188"/>
      <c r="C2169" s="1"/>
      <c r="D2169" s="1"/>
      <c r="E2169" s="1"/>
      <c r="F2169" s="1"/>
    </row>
    <row r="2170" spans="1:6" x14ac:dyDescent="0.25">
      <c r="A2170" s="188"/>
      <c r="B2170" s="188"/>
      <c r="C2170" s="1"/>
      <c r="D2170" s="1"/>
      <c r="E2170" s="1"/>
      <c r="F2170" s="1"/>
    </row>
    <row r="2171" spans="1:6" x14ac:dyDescent="0.25">
      <c r="A2171" s="188"/>
      <c r="B2171" s="188"/>
      <c r="C2171" s="1"/>
      <c r="D2171" s="1"/>
      <c r="E2171" s="1"/>
      <c r="F2171" s="1"/>
    </row>
    <row r="2172" spans="1:6" x14ac:dyDescent="0.25">
      <c r="A2172" s="188"/>
      <c r="B2172" s="188"/>
      <c r="C2172" s="1"/>
      <c r="D2172" s="1"/>
      <c r="E2172" s="1"/>
      <c r="F2172" s="1"/>
    </row>
    <row r="2173" spans="1:6" x14ac:dyDescent="0.25">
      <c r="A2173" s="188"/>
      <c r="B2173" s="188"/>
      <c r="C2173" s="1"/>
      <c r="D2173" s="1"/>
      <c r="E2173" s="1"/>
      <c r="F2173" s="1"/>
    </row>
    <row r="2174" spans="1:6" x14ac:dyDescent="0.25">
      <c r="A2174" s="188"/>
      <c r="B2174" s="188"/>
      <c r="C2174" s="1"/>
      <c r="D2174" s="1"/>
      <c r="E2174" s="1"/>
      <c r="F2174" s="1"/>
    </row>
    <row r="2175" spans="1:6" x14ac:dyDescent="0.25">
      <c r="A2175" s="188"/>
      <c r="B2175" s="188"/>
      <c r="C2175" s="1"/>
      <c r="D2175" s="1"/>
      <c r="E2175" s="1"/>
      <c r="F2175" s="1"/>
    </row>
    <row r="2176" spans="1:6" x14ac:dyDescent="0.25">
      <c r="A2176" s="188"/>
      <c r="B2176" s="188"/>
      <c r="C2176" s="1"/>
      <c r="D2176" s="1"/>
      <c r="E2176" s="1"/>
      <c r="F2176" s="1"/>
    </row>
    <row r="2177" spans="1:6" x14ac:dyDescent="0.25">
      <c r="A2177" s="188"/>
      <c r="B2177" s="188"/>
      <c r="C2177" s="1"/>
      <c r="D2177" s="1"/>
      <c r="E2177" s="1"/>
      <c r="F2177" s="1"/>
    </row>
    <row r="2178" spans="1:6" x14ac:dyDescent="0.25">
      <c r="A2178" s="188"/>
      <c r="B2178" s="188"/>
      <c r="C2178" s="1"/>
      <c r="D2178" s="1"/>
      <c r="E2178" s="1"/>
      <c r="F2178" s="1"/>
    </row>
    <row r="2179" spans="1:6" x14ac:dyDescent="0.25">
      <c r="A2179" s="188"/>
      <c r="B2179" s="188"/>
      <c r="C2179" s="1"/>
      <c r="D2179" s="1"/>
      <c r="E2179" s="1"/>
      <c r="F2179" s="1"/>
    </row>
    <row r="2180" spans="1:6" x14ac:dyDescent="0.25">
      <c r="A2180" s="188"/>
      <c r="B2180" s="188"/>
      <c r="C2180" s="1"/>
      <c r="D2180" s="1"/>
      <c r="E2180" s="1"/>
      <c r="F2180" s="1"/>
    </row>
    <row r="2181" spans="1:6" x14ac:dyDescent="0.25">
      <c r="A2181" s="188"/>
      <c r="B2181" s="188"/>
      <c r="C2181" s="1"/>
      <c r="D2181" s="1"/>
      <c r="E2181" s="1"/>
      <c r="F2181" s="1"/>
    </row>
    <row r="2182" spans="1:6" x14ac:dyDescent="0.25">
      <c r="A2182" s="188"/>
      <c r="B2182" s="188"/>
      <c r="C2182" s="1"/>
      <c r="D2182" s="1"/>
      <c r="E2182" s="1"/>
      <c r="F2182" s="1"/>
    </row>
    <row r="2183" spans="1:6" x14ac:dyDescent="0.25">
      <c r="A2183" s="188"/>
      <c r="B2183" s="188"/>
      <c r="C2183" s="1"/>
      <c r="D2183" s="1"/>
      <c r="E2183" s="1"/>
      <c r="F2183" s="1"/>
    </row>
    <row r="2184" spans="1:6" x14ac:dyDescent="0.25">
      <c r="A2184" s="188"/>
      <c r="B2184" s="188"/>
      <c r="C2184" s="1"/>
      <c r="D2184" s="1"/>
      <c r="E2184" s="1"/>
      <c r="F2184" s="1"/>
    </row>
    <row r="2185" spans="1:6" x14ac:dyDescent="0.25">
      <c r="A2185" s="188"/>
      <c r="B2185" s="188"/>
      <c r="C2185" s="1"/>
      <c r="D2185" s="1"/>
      <c r="E2185" s="1"/>
      <c r="F2185" s="1"/>
    </row>
    <row r="2186" spans="1:6" x14ac:dyDescent="0.25">
      <c r="A2186" s="188"/>
      <c r="B2186" s="188"/>
      <c r="C2186" s="1"/>
      <c r="D2186" s="1"/>
      <c r="E2186" s="1"/>
      <c r="F2186" s="1"/>
    </row>
    <row r="2187" spans="1:6" x14ac:dyDescent="0.25">
      <c r="A2187" s="188"/>
      <c r="B2187" s="188"/>
      <c r="C2187" s="1"/>
      <c r="D2187" s="1"/>
      <c r="E2187" s="1"/>
      <c r="F2187" s="1"/>
    </row>
    <row r="2188" spans="1:6" x14ac:dyDescent="0.25">
      <c r="A2188" s="188"/>
      <c r="B2188" s="188"/>
      <c r="C2188" s="1"/>
      <c r="D2188" s="1"/>
      <c r="E2188" s="1"/>
      <c r="F2188" s="1"/>
    </row>
    <row r="2189" spans="1:6" x14ac:dyDescent="0.25">
      <c r="A2189" s="188"/>
      <c r="B2189" s="188"/>
      <c r="C2189" s="1"/>
      <c r="D2189" s="1"/>
      <c r="E2189" s="1"/>
      <c r="F2189" s="1"/>
    </row>
    <row r="2190" spans="1:6" x14ac:dyDescent="0.25">
      <c r="A2190" s="188"/>
      <c r="B2190" s="188"/>
      <c r="C2190" s="1"/>
      <c r="D2190" s="1"/>
      <c r="E2190" s="1"/>
      <c r="F2190" s="1"/>
    </row>
    <row r="2191" spans="1:6" x14ac:dyDescent="0.25">
      <c r="A2191" s="188"/>
      <c r="B2191" s="188"/>
      <c r="C2191" s="1"/>
      <c r="D2191" s="1"/>
      <c r="E2191" s="1"/>
      <c r="F2191" s="1"/>
    </row>
    <row r="2192" spans="1:6" x14ac:dyDescent="0.25">
      <c r="A2192" s="188"/>
      <c r="B2192" s="188"/>
      <c r="C2192" s="1"/>
      <c r="D2192" s="1"/>
      <c r="E2192" s="1"/>
      <c r="F2192" s="1"/>
    </row>
    <row r="2193" spans="1:6" x14ac:dyDescent="0.25">
      <c r="A2193" s="188"/>
      <c r="B2193" s="188"/>
      <c r="C2193" s="1"/>
      <c r="D2193" s="1"/>
      <c r="E2193" s="1"/>
      <c r="F2193" s="1"/>
    </row>
    <row r="2194" spans="1:6" x14ac:dyDescent="0.25">
      <c r="A2194" s="188"/>
      <c r="B2194" s="188"/>
      <c r="C2194" s="1"/>
      <c r="D2194" s="1"/>
      <c r="E2194" s="1"/>
      <c r="F2194" s="1"/>
    </row>
    <row r="2195" spans="1:6" x14ac:dyDescent="0.25">
      <c r="A2195" s="188"/>
      <c r="B2195" s="188"/>
      <c r="C2195" s="1"/>
      <c r="D2195" s="1"/>
      <c r="E2195" s="1"/>
      <c r="F2195" s="1"/>
    </row>
    <row r="2196" spans="1:6" x14ac:dyDescent="0.25">
      <c r="A2196" s="188"/>
      <c r="B2196" s="188"/>
      <c r="C2196" s="1"/>
      <c r="D2196" s="1"/>
      <c r="E2196" s="1"/>
      <c r="F2196" s="1"/>
    </row>
    <row r="2197" spans="1:6" x14ac:dyDescent="0.25">
      <c r="A2197" s="188"/>
      <c r="B2197" s="188"/>
      <c r="C2197" s="1"/>
      <c r="D2197" s="1"/>
      <c r="E2197" s="1"/>
      <c r="F2197" s="1"/>
    </row>
    <row r="2198" spans="1:6" x14ac:dyDescent="0.25">
      <c r="A2198" s="188"/>
      <c r="B2198" s="188"/>
      <c r="C2198" s="1"/>
      <c r="D2198" s="1"/>
      <c r="E2198" s="1"/>
      <c r="F2198" s="1"/>
    </row>
    <row r="2199" spans="1:6" x14ac:dyDescent="0.25">
      <c r="A2199" s="188"/>
      <c r="B2199" s="188"/>
      <c r="C2199" s="1"/>
      <c r="D2199" s="1"/>
      <c r="E2199" s="1"/>
      <c r="F2199" s="1"/>
    </row>
    <row r="2200" spans="1:6" x14ac:dyDescent="0.25">
      <c r="A2200" s="188"/>
      <c r="B2200" s="188"/>
      <c r="C2200" s="1"/>
      <c r="D2200" s="1"/>
      <c r="E2200" s="1"/>
      <c r="F2200" s="1"/>
    </row>
    <row r="2201" spans="1:6" x14ac:dyDescent="0.25">
      <c r="A2201" s="188"/>
      <c r="B2201" s="188"/>
      <c r="C2201" s="1"/>
      <c r="D2201" s="1"/>
      <c r="E2201" s="1"/>
      <c r="F2201" s="1"/>
    </row>
    <row r="2202" spans="1:6" x14ac:dyDescent="0.25">
      <c r="A2202" s="188"/>
      <c r="B2202" s="188"/>
      <c r="C2202" s="1"/>
      <c r="D2202" s="1"/>
      <c r="E2202" s="1"/>
      <c r="F2202" s="1"/>
    </row>
    <row r="2203" spans="1:6" x14ac:dyDescent="0.25">
      <c r="A2203" s="188"/>
      <c r="B2203" s="188"/>
      <c r="C2203" s="1"/>
      <c r="D2203" s="1"/>
      <c r="E2203" s="1"/>
      <c r="F2203" s="1"/>
    </row>
    <row r="2204" spans="1:6" x14ac:dyDescent="0.25">
      <c r="A2204" s="188"/>
      <c r="B2204" s="188"/>
      <c r="C2204" s="1"/>
      <c r="D2204" s="1"/>
      <c r="E2204" s="1"/>
      <c r="F2204" s="1"/>
    </row>
    <row r="2205" spans="1:6" x14ac:dyDescent="0.25">
      <c r="A2205" s="188"/>
      <c r="B2205" s="188"/>
      <c r="C2205" s="1"/>
      <c r="D2205" s="1"/>
      <c r="E2205" s="1"/>
      <c r="F2205" s="1"/>
    </row>
    <row r="2206" spans="1:6" x14ac:dyDescent="0.25">
      <c r="A2206" s="188"/>
      <c r="B2206" s="188"/>
      <c r="C2206" s="1"/>
      <c r="D2206" s="1"/>
      <c r="E2206" s="1"/>
      <c r="F2206" s="1"/>
    </row>
    <row r="2207" spans="1:6" x14ac:dyDescent="0.25">
      <c r="A2207" s="188"/>
      <c r="B2207" s="188"/>
      <c r="C2207" s="1"/>
      <c r="D2207" s="1"/>
      <c r="E2207" s="1"/>
      <c r="F2207" s="1"/>
    </row>
    <row r="2208" spans="1:6" x14ac:dyDescent="0.25">
      <c r="A2208" s="188"/>
      <c r="B2208" s="188"/>
      <c r="C2208" s="1"/>
      <c r="D2208" s="1"/>
      <c r="E2208" s="1"/>
      <c r="F2208" s="1"/>
    </row>
    <row r="2209" spans="1:6" x14ac:dyDescent="0.25">
      <c r="A2209" s="188"/>
      <c r="B2209" s="188"/>
      <c r="C2209" s="1"/>
      <c r="D2209" s="1"/>
      <c r="E2209" s="1"/>
      <c r="F2209" s="1"/>
    </row>
    <row r="2210" spans="1:6" x14ac:dyDescent="0.25">
      <c r="A2210" s="188"/>
      <c r="B2210" s="188"/>
      <c r="C2210" s="1"/>
      <c r="D2210" s="1"/>
      <c r="E2210" s="1"/>
      <c r="F2210" s="1"/>
    </row>
    <row r="2211" spans="1:6" x14ac:dyDescent="0.25">
      <c r="A2211" s="188"/>
      <c r="B2211" s="188"/>
      <c r="C2211" s="1"/>
      <c r="D2211" s="1"/>
      <c r="E2211" s="1"/>
      <c r="F2211" s="1"/>
    </row>
    <row r="2212" spans="1:6" x14ac:dyDescent="0.25">
      <c r="A2212" s="188"/>
      <c r="B2212" s="188"/>
      <c r="C2212" s="1"/>
      <c r="D2212" s="1"/>
      <c r="E2212" s="1"/>
      <c r="F2212" s="1"/>
    </row>
    <row r="2213" spans="1:6" x14ac:dyDescent="0.25">
      <c r="A2213" s="188"/>
      <c r="B2213" s="188"/>
      <c r="C2213" s="1"/>
      <c r="D2213" s="1"/>
      <c r="E2213" s="1"/>
      <c r="F2213" s="1"/>
    </row>
    <row r="2214" spans="1:6" x14ac:dyDescent="0.25">
      <c r="A2214" s="188"/>
      <c r="B2214" s="188"/>
      <c r="C2214" s="1"/>
      <c r="D2214" s="1"/>
      <c r="E2214" s="1"/>
      <c r="F2214" s="1"/>
    </row>
    <row r="2215" spans="1:6" x14ac:dyDescent="0.25">
      <c r="A2215" s="188"/>
      <c r="B2215" s="188"/>
      <c r="C2215" s="1"/>
      <c r="D2215" s="1"/>
      <c r="E2215" s="1"/>
      <c r="F2215" s="1"/>
    </row>
    <row r="2216" spans="1:6" x14ac:dyDescent="0.25">
      <c r="A2216" s="188"/>
      <c r="B2216" s="188"/>
      <c r="C2216" s="1"/>
      <c r="D2216" s="1"/>
      <c r="E2216" s="1"/>
      <c r="F2216" s="1"/>
    </row>
    <row r="2217" spans="1:6" x14ac:dyDescent="0.25">
      <c r="A2217" s="188"/>
      <c r="B2217" s="188"/>
      <c r="C2217" s="1"/>
      <c r="D2217" s="1"/>
      <c r="E2217" s="1"/>
      <c r="F2217" s="1"/>
    </row>
    <row r="2218" spans="1:6" x14ac:dyDescent="0.25">
      <c r="A2218" s="188"/>
      <c r="B2218" s="188"/>
      <c r="C2218" s="1"/>
      <c r="D2218" s="1"/>
      <c r="E2218" s="1"/>
      <c r="F2218" s="1"/>
    </row>
    <row r="2219" spans="1:6" x14ac:dyDescent="0.25">
      <c r="A2219" s="188"/>
      <c r="B2219" s="188"/>
      <c r="C2219" s="1"/>
      <c r="D2219" s="1"/>
      <c r="E2219" s="1"/>
      <c r="F2219" s="1"/>
    </row>
    <row r="2220" spans="1:6" x14ac:dyDescent="0.25">
      <c r="A2220" s="188"/>
      <c r="B2220" s="188"/>
      <c r="C2220" s="1"/>
      <c r="D2220" s="1"/>
      <c r="E2220" s="1"/>
      <c r="F2220" s="1"/>
    </row>
    <row r="2221" spans="1:6" x14ac:dyDescent="0.25">
      <c r="A2221" s="188"/>
      <c r="B2221" s="188"/>
      <c r="C2221" s="1"/>
      <c r="D2221" s="1"/>
      <c r="E2221" s="1"/>
      <c r="F2221" s="1"/>
    </row>
    <row r="2222" spans="1:6" x14ac:dyDescent="0.25">
      <c r="A2222" s="188"/>
      <c r="B2222" s="188"/>
      <c r="C2222" s="1"/>
      <c r="D2222" s="1"/>
      <c r="E2222" s="1"/>
      <c r="F2222" s="1"/>
    </row>
    <row r="2223" spans="1:6" x14ac:dyDescent="0.25">
      <c r="A2223" s="188"/>
      <c r="B2223" s="188"/>
      <c r="C2223" s="1"/>
      <c r="D2223" s="1"/>
      <c r="E2223" s="1"/>
      <c r="F2223" s="1"/>
    </row>
    <row r="2224" spans="1:6" x14ac:dyDescent="0.25">
      <c r="A2224" s="188"/>
      <c r="B2224" s="188"/>
      <c r="C2224" s="1"/>
      <c r="D2224" s="1"/>
      <c r="E2224" s="1"/>
      <c r="F2224" s="1"/>
    </row>
    <row r="2225" spans="1:6" x14ac:dyDescent="0.25">
      <c r="A2225" s="188"/>
      <c r="B2225" s="188"/>
      <c r="C2225" s="1"/>
      <c r="D2225" s="1"/>
      <c r="E2225" s="1"/>
      <c r="F2225" s="1"/>
    </row>
    <row r="2226" spans="1:6" x14ac:dyDescent="0.25">
      <c r="A2226" s="188"/>
      <c r="B2226" s="188"/>
      <c r="C2226" s="1"/>
      <c r="D2226" s="1"/>
      <c r="E2226" s="1"/>
      <c r="F2226" s="1"/>
    </row>
    <row r="2227" spans="1:6" x14ac:dyDescent="0.25">
      <c r="A2227" s="188"/>
      <c r="B2227" s="188"/>
      <c r="C2227" s="1"/>
      <c r="D2227" s="1"/>
      <c r="E2227" s="1"/>
      <c r="F2227" s="1"/>
    </row>
    <row r="2228" spans="1:6" x14ac:dyDescent="0.25">
      <c r="A2228" s="188"/>
      <c r="B2228" s="188"/>
      <c r="C2228" s="1"/>
      <c r="D2228" s="1"/>
      <c r="E2228" s="1"/>
      <c r="F2228" s="1"/>
    </row>
    <row r="2229" spans="1:6" x14ac:dyDescent="0.25">
      <c r="A2229" s="188"/>
      <c r="B2229" s="188"/>
      <c r="C2229" s="1"/>
      <c r="D2229" s="1"/>
      <c r="E2229" s="1"/>
      <c r="F2229" s="1"/>
    </row>
    <row r="2230" spans="1:6" x14ac:dyDescent="0.25">
      <c r="A2230" s="188"/>
      <c r="B2230" s="188"/>
      <c r="C2230" s="1"/>
      <c r="D2230" s="1"/>
      <c r="E2230" s="1"/>
      <c r="F2230" s="1"/>
    </row>
    <row r="2231" spans="1:6" x14ac:dyDescent="0.25">
      <c r="A2231" s="188"/>
      <c r="B2231" s="188"/>
      <c r="C2231" s="1"/>
      <c r="D2231" s="1"/>
      <c r="E2231" s="1"/>
      <c r="F2231" s="1"/>
    </row>
    <row r="2232" spans="1:6" x14ac:dyDescent="0.25">
      <c r="A2232" s="188"/>
      <c r="B2232" s="188"/>
      <c r="C2232" s="1"/>
      <c r="D2232" s="1"/>
      <c r="E2232" s="1"/>
      <c r="F2232" s="1"/>
    </row>
    <row r="2233" spans="1:6" x14ac:dyDescent="0.25">
      <c r="A2233" s="188"/>
      <c r="B2233" s="188"/>
      <c r="C2233" s="1"/>
      <c r="D2233" s="1"/>
      <c r="E2233" s="1"/>
      <c r="F2233" s="1"/>
    </row>
    <row r="2234" spans="1:6" x14ac:dyDescent="0.25">
      <c r="A2234" s="188"/>
      <c r="B2234" s="188"/>
      <c r="C2234" s="1"/>
      <c r="D2234" s="1"/>
      <c r="E2234" s="1"/>
      <c r="F2234" s="1"/>
    </row>
    <row r="2235" spans="1:6" x14ac:dyDescent="0.25">
      <c r="A2235" s="188"/>
      <c r="B2235" s="188"/>
      <c r="C2235" s="1"/>
      <c r="D2235" s="1"/>
      <c r="E2235" s="1"/>
      <c r="F2235" s="1"/>
    </row>
    <row r="2236" spans="1:6" x14ac:dyDescent="0.25">
      <c r="A2236" s="188"/>
      <c r="B2236" s="188"/>
      <c r="C2236" s="1"/>
      <c r="D2236" s="1"/>
      <c r="E2236" s="1"/>
      <c r="F2236" s="1"/>
    </row>
    <row r="2237" spans="1:6" x14ac:dyDescent="0.25">
      <c r="A2237" s="188"/>
      <c r="B2237" s="188"/>
      <c r="C2237" s="1"/>
      <c r="D2237" s="1"/>
      <c r="E2237" s="1"/>
      <c r="F2237" s="1"/>
    </row>
    <row r="2238" spans="1:6" x14ac:dyDescent="0.25">
      <c r="A2238" s="188"/>
      <c r="B2238" s="188"/>
      <c r="C2238" s="1"/>
      <c r="D2238" s="1"/>
      <c r="E2238" s="1"/>
      <c r="F2238" s="1"/>
    </row>
    <row r="2239" spans="1:6" x14ac:dyDescent="0.25">
      <c r="A2239" s="188"/>
      <c r="B2239" s="188"/>
      <c r="C2239" s="1"/>
      <c r="D2239" s="1"/>
      <c r="E2239" s="1"/>
      <c r="F2239" s="1"/>
    </row>
    <row r="2240" spans="1:6" x14ac:dyDescent="0.25">
      <c r="A2240" s="188"/>
      <c r="B2240" s="188"/>
      <c r="C2240" s="1"/>
      <c r="D2240" s="1"/>
      <c r="E2240" s="1"/>
      <c r="F2240" s="1"/>
    </row>
    <row r="2241" spans="1:6" x14ac:dyDescent="0.25">
      <c r="A2241" s="188"/>
      <c r="B2241" s="188"/>
      <c r="C2241" s="1"/>
      <c r="D2241" s="1"/>
      <c r="E2241" s="1"/>
      <c r="F2241" s="1"/>
    </row>
    <row r="2242" spans="1:6" x14ac:dyDescent="0.25">
      <c r="A2242" s="188"/>
      <c r="B2242" s="188"/>
      <c r="C2242" s="1"/>
      <c r="D2242" s="1"/>
      <c r="E2242" s="1"/>
      <c r="F2242" s="1"/>
    </row>
    <row r="2243" spans="1:6" x14ac:dyDescent="0.25">
      <c r="A2243" s="188"/>
      <c r="B2243" s="188"/>
      <c r="C2243" s="1"/>
      <c r="D2243" s="1"/>
      <c r="E2243" s="1"/>
      <c r="F2243" s="1"/>
    </row>
    <row r="2244" spans="1:6" x14ac:dyDescent="0.25">
      <c r="A2244" s="188"/>
      <c r="B2244" s="188"/>
      <c r="C2244" s="1"/>
      <c r="D2244" s="1"/>
      <c r="E2244" s="1"/>
      <c r="F2244" s="1"/>
    </row>
    <row r="2245" spans="1:6" x14ac:dyDescent="0.25">
      <c r="A2245" s="188"/>
      <c r="B2245" s="188"/>
      <c r="C2245" s="1"/>
      <c r="D2245" s="1"/>
      <c r="E2245" s="1"/>
      <c r="F2245" s="1"/>
    </row>
    <row r="2246" spans="1:6" x14ac:dyDescent="0.25">
      <c r="A2246" s="188"/>
      <c r="B2246" s="188"/>
      <c r="C2246" s="1"/>
      <c r="D2246" s="1"/>
      <c r="E2246" s="1"/>
      <c r="F2246" s="1"/>
    </row>
    <row r="2247" spans="1:6" x14ac:dyDescent="0.25">
      <c r="A2247" s="188"/>
      <c r="B2247" s="188"/>
      <c r="C2247" s="1"/>
      <c r="D2247" s="1"/>
      <c r="E2247" s="1"/>
      <c r="F2247" s="1"/>
    </row>
    <row r="2248" spans="1:6" x14ac:dyDescent="0.25">
      <c r="A2248" s="188"/>
      <c r="B2248" s="188"/>
      <c r="C2248" s="1"/>
      <c r="D2248" s="1"/>
      <c r="E2248" s="1"/>
      <c r="F2248" s="1"/>
    </row>
    <row r="2249" spans="1:6" x14ac:dyDescent="0.25">
      <c r="A2249" s="188"/>
      <c r="B2249" s="188"/>
      <c r="C2249" s="1"/>
      <c r="D2249" s="1"/>
      <c r="E2249" s="1"/>
      <c r="F2249" s="1"/>
    </row>
    <row r="2250" spans="1:6" x14ac:dyDescent="0.25">
      <c r="A2250" s="188"/>
      <c r="B2250" s="188"/>
      <c r="C2250" s="1"/>
      <c r="D2250" s="1"/>
      <c r="E2250" s="1"/>
      <c r="F2250" s="1"/>
    </row>
    <row r="2251" spans="1:6" x14ac:dyDescent="0.25">
      <c r="A2251" s="188"/>
      <c r="B2251" s="188"/>
      <c r="C2251" s="1"/>
      <c r="D2251" s="1"/>
      <c r="E2251" s="1"/>
      <c r="F2251" s="1"/>
    </row>
    <row r="2252" spans="1:6" x14ac:dyDescent="0.25">
      <c r="A2252" s="188"/>
      <c r="B2252" s="188"/>
      <c r="C2252" s="1"/>
      <c r="D2252" s="1"/>
      <c r="E2252" s="1"/>
      <c r="F2252" s="1"/>
    </row>
    <row r="2253" spans="1:6" x14ac:dyDescent="0.25">
      <c r="A2253" s="188"/>
      <c r="B2253" s="188"/>
      <c r="C2253" s="1"/>
      <c r="D2253" s="1"/>
      <c r="E2253" s="1"/>
      <c r="F2253" s="1"/>
    </row>
    <row r="2254" spans="1:6" x14ac:dyDescent="0.25">
      <c r="A2254" s="188"/>
      <c r="B2254" s="188"/>
      <c r="C2254" s="1"/>
      <c r="D2254" s="1"/>
      <c r="E2254" s="1"/>
      <c r="F2254" s="1"/>
    </row>
    <row r="2255" spans="1:6" x14ac:dyDescent="0.25">
      <c r="A2255" s="188"/>
      <c r="B2255" s="188"/>
      <c r="C2255" s="1"/>
      <c r="D2255" s="1"/>
      <c r="E2255" s="1"/>
      <c r="F2255" s="1"/>
    </row>
    <row r="2256" spans="1:6" x14ac:dyDescent="0.25">
      <c r="A2256" s="188"/>
      <c r="B2256" s="188"/>
      <c r="C2256" s="1"/>
      <c r="D2256" s="1"/>
      <c r="E2256" s="1"/>
      <c r="F2256" s="1"/>
    </row>
    <row r="2257" spans="1:6" x14ac:dyDescent="0.25">
      <c r="A2257" s="188"/>
      <c r="B2257" s="188"/>
      <c r="C2257" s="1"/>
      <c r="D2257" s="1"/>
      <c r="E2257" s="1"/>
      <c r="F2257" s="1"/>
    </row>
    <row r="2258" spans="1:6" x14ac:dyDescent="0.25">
      <c r="A2258" s="188"/>
      <c r="B2258" s="188"/>
      <c r="C2258" s="1"/>
      <c r="D2258" s="1"/>
      <c r="E2258" s="1"/>
      <c r="F2258" s="1"/>
    </row>
    <row r="2259" spans="1:6" x14ac:dyDescent="0.25">
      <c r="A2259" s="188"/>
      <c r="B2259" s="188"/>
      <c r="C2259" s="1"/>
      <c r="D2259" s="1"/>
      <c r="E2259" s="1"/>
      <c r="F2259" s="1"/>
    </row>
    <row r="2260" spans="1:6" x14ac:dyDescent="0.25">
      <c r="A2260" s="188"/>
      <c r="B2260" s="188"/>
      <c r="C2260" s="1"/>
      <c r="D2260" s="1"/>
      <c r="E2260" s="1"/>
      <c r="F2260" s="1"/>
    </row>
    <row r="2261" spans="1:6" x14ac:dyDescent="0.25">
      <c r="A2261" s="188"/>
      <c r="B2261" s="188"/>
      <c r="C2261" s="1"/>
      <c r="D2261" s="1"/>
      <c r="E2261" s="1"/>
      <c r="F2261" s="1"/>
    </row>
    <row r="2262" spans="1:6" x14ac:dyDescent="0.25">
      <c r="A2262" s="188"/>
      <c r="B2262" s="188"/>
      <c r="C2262" s="1"/>
      <c r="D2262" s="1"/>
      <c r="E2262" s="1"/>
      <c r="F2262" s="1"/>
    </row>
    <row r="2263" spans="1:6" x14ac:dyDescent="0.25">
      <c r="A2263" s="188"/>
      <c r="B2263" s="188"/>
      <c r="C2263" s="1"/>
      <c r="D2263" s="1"/>
      <c r="E2263" s="1"/>
      <c r="F2263" s="1"/>
    </row>
    <row r="2264" spans="1:6" x14ac:dyDescent="0.25">
      <c r="A2264" s="188"/>
      <c r="B2264" s="188"/>
      <c r="C2264" s="1"/>
      <c r="D2264" s="1"/>
      <c r="E2264" s="1"/>
      <c r="F2264" s="1"/>
    </row>
    <row r="2265" spans="1:6" x14ac:dyDescent="0.25">
      <c r="A2265" s="188"/>
      <c r="B2265" s="188"/>
      <c r="C2265" s="1"/>
      <c r="D2265" s="1"/>
      <c r="E2265" s="1"/>
      <c r="F2265" s="1"/>
    </row>
    <row r="2266" spans="1:6" x14ac:dyDescent="0.25">
      <c r="A2266" s="188"/>
      <c r="B2266" s="188"/>
      <c r="C2266" s="1"/>
      <c r="D2266" s="1"/>
      <c r="E2266" s="1"/>
      <c r="F2266" s="1"/>
    </row>
    <row r="2267" spans="1:6" x14ac:dyDescent="0.25">
      <c r="A2267" s="188"/>
      <c r="B2267" s="188"/>
      <c r="C2267" s="1"/>
      <c r="D2267" s="1"/>
      <c r="E2267" s="1"/>
      <c r="F2267" s="1"/>
    </row>
    <row r="2268" spans="1:6" x14ac:dyDescent="0.25">
      <c r="A2268" s="188"/>
      <c r="B2268" s="188"/>
      <c r="C2268" s="1"/>
      <c r="D2268" s="1"/>
      <c r="E2268" s="1"/>
      <c r="F2268" s="1"/>
    </row>
    <row r="2269" spans="1:6" x14ac:dyDescent="0.25">
      <c r="A2269" s="188"/>
      <c r="B2269" s="188"/>
      <c r="C2269" s="1"/>
      <c r="D2269" s="1"/>
      <c r="E2269" s="1"/>
      <c r="F2269" s="1"/>
    </row>
    <row r="2270" spans="1:6" x14ac:dyDescent="0.25">
      <c r="A2270" s="188"/>
      <c r="B2270" s="188"/>
      <c r="C2270" s="1"/>
      <c r="D2270" s="1"/>
      <c r="E2270" s="1"/>
      <c r="F2270" s="1"/>
    </row>
    <row r="2271" spans="1:6" x14ac:dyDescent="0.25">
      <c r="A2271" s="188"/>
      <c r="B2271" s="188"/>
      <c r="C2271" s="1"/>
      <c r="D2271" s="1"/>
      <c r="E2271" s="1"/>
      <c r="F2271" s="1"/>
    </row>
    <row r="2272" spans="1:6" x14ac:dyDescent="0.25">
      <c r="A2272" s="188"/>
      <c r="B2272" s="188"/>
      <c r="C2272" s="1"/>
      <c r="D2272" s="1"/>
      <c r="E2272" s="1"/>
      <c r="F2272" s="1"/>
    </row>
    <row r="2273" spans="1:6" x14ac:dyDescent="0.25">
      <c r="A2273" s="188"/>
      <c r="B2273" s="188"/>
      <c r="C2273" s="1"/>
      <c r="D2273" s="1"/>
      <c r="E2273" s="1"/>
      <c r="F2273" s="1"/>
    </row>
    <row r="2274" spans="1:6" x14ac:dyDescent="0.25">
      <c r="A2274" s="188"/>
      <c r="B2274" s="188"/>
      <c r="C2274" s="1"/>
      <c r="D2274" s="1"/>
      <c r="E2274" s="1"/>
      <c r="F2274" s="1"/>
    </row>
    <row r="2275" spans="1:6" x14ac:dyDescent="0.25">
      <c r="A2275" s="188"/>
      <c r="B2275" s="188"/>
      <c r="C2275" s="1"/>
      <c r="D2275" s="1"/>
      <c r="E2275" s="1"/>
      <c r="F2275" s="1"/>
    </row>
    <row r="2276" spans="1:6" x14ac:dyDescent="0.25">
      <c r="A2276" s="188"/>
      <c r="B2276" s="188"/>
      <c r="C2276" s="1"/>
      <c r="D2276" s="1"/>
      <c r="E2276" s="1"/>
      <c r="F2276" s="1"/>
    </row>
    <row r="2277" spans="1:6" x14ac:dyDescent="0.25">
      <c r="A2277" s="188"/>
      <c r="B2277" s="188"/>
      <c r="C2277" s="1"/>
      <c r="D2277" s="1"/>
      <c r="E2277" s="1"/>
      <c r="F2277" s="1"/>
    </row>
    <row r="2278" spans="1:6" x14ac:dyDescent="0.25">
      <c r="A2278" s="188"/>
      <c r="B2278" s="188"/>
      <c r="C2278" s="1"/>
      <c r="D2278" s="1"/>
      <c r="E2278" s="1"/>
      <c r="F2278" s="1"/>
    </row>
    <row r="2279" spans="1:6" x14ac:dyDescent="0.25">
      <c r="A2279" s="188"/>
      <c r="B2279" s="188"/>
      <c r="C2279" s="1"/>
      <c r="D2279" s="1"/>
      <c r="E2279" s="1"/>
      <c r="F2279" s="1"/>
    </row>
    <row r="2280" spans="1:6" x14ac:dyDescent="0.25">
      <c r="A2280" s="188"/>
      <c r="B2280" s="188"/>
      <c r="C2280" s="1"/>
      <c r="D2280" s="1"/>
      <c r="E2280" s="1"/>
      <c r="F2280" s="1"/>
    </row>
    <row r="2281" spans="1:6" x14ac:dyDescent="0.25">
      <c r="A2281" s="188"/>
      <c r="B2281" s="188"/>
      <c r="C2281" s="1"/>
      <c r="D2281" s="1"/>
      <c r="E2281" s="1"/>
      <c r="F2281" s="1"/>
    </row>
    <row r="2282" spans="1:6" x14ac:dyDescent="0.25">
      <c r="A2282" s="188"/>
      <c r="B2282" s="188"/>
      <c r="C2282" s="1"/>
      <c r="D2282" s="1"/>
      <c r="E2282" s="1"/>
      <c r="F2282" s="1"/>
    </row>
    <row r="2283" spans="1:6" x14ac:dyDescent="0.25">
      <c r="A2283" s="188"/>
      <c r="B2283" s="188"/>
      <c r="C2283" s="1"/>
      <c r="D2283" s="1"/>
      <c r="E2283" s="1"/>
      <c r="F2283" s="1"/>
    </row>
    <row r="2284" spans="1:6" x14ac:dyDescent="0.25">
      <c r="A2284" s="188"/>
      <c r="B2284" s="188"/>
      <c r="C2284" s="1"/>
      <c r="D2284" s="1"/>
      <c r="E2284" s="1"/>
      <c r="F2284" s="1"/>
    </row>
    <row r="2285" spans="1:6" x14ac:dyDescent="0.25">
      <c r="A2285" s="188"/>
      <c r="B2285" s="188"/>
      <c r="C2285" s="1"/>
      <c r="D2285" s="1"/>
      <c r="E2285" s="1"/>
      <c r="F2285" s="1"/>
    </row>
    <row r="2286" spans="1:6" x14ac:dyDescent="0.25">
      <c r="A2286" s="188"/>
      <c r="B2286" s="188"/>
      <c r="C2286" s="1"/>
      <c r="D2286" s="1"/>
      <c r="E2286" s="1"/>
      <c r="F2286" s="1"/>
    </row>
    <row r="2287" spans="1:6" x14ac:dyDescent="0.25">
      <c r="A2287" s="188"/>
      <c r="B2287" s="188"/>
      <c r="C2287" s="1"/>
      <c r="D2287" s="1"/>
      <c r="E2287" s="1"/>
      <c r="F2287" s="1"/>
    </row>
    <row r="2288" spans="1:6" x14ac:dyDescent="0.25">
      <c r="A2288" s="188"/>
      <c r="B2288" s="188"/>
      <c r="C2288" s="1"/>
      <c r="D2288" s="1"/>
      <c r="E2288" s="1"/>
      <c r="F2288" s="1"/>
    </row>
    <row r="2289" spans="1:6" x14ac:dyDescent="0.25">
      <c r="A2289" s="188"/>
      <c r="B2289" s="188"/>
      <c r="C2289" s="1"/>
      <c r="D2289" s="1"/>
      <c r="E2289" s="1"/>
      <c r="F2289" s="1"/>
    </row>
    <row r="2290" spans="1:6" x14ac:dyDescent="0.25">
      <c r="A2290" s="188"/>
      <c r="B2290" s="188"/>
      <c r="C2290" s="1"/>
      <c r="D2290" s="1"/>
      <c r="E2290" s="1"/>
      <c r="F2290" s="1"/>
    </row>
    <row r="2291" spans="1:6" x14ac:dyDescent="0.25">
      <c r="A2291" s="188"/>
      <c r="B2291" s="188"/>
      <c r="C2291" s="1"/>
      <c r="D2291" s="1"/>
      <c r="E2291" s="1"/>
      <c r="F2291" s="1"/>
    </row>
    <row r="2292" spans="1:6" x14ac:dyDescent="0.25">
      <c r="A2292" s="188"/>
      <c r="B2292" s="188"/>
      <c r="C2292" s="1"/>
      <c r="D2292" s="1"/>
      <c r="E2292" s="1"/>
      <c r="F2292" s="1"/>
    </row>
    <row r="2293" spans="1:6" x14ac:dyDescent="0.25">
      <c r="A2293" s="188"/>
      <c r="B2293" s="188"/>
      <c r="C2293" s="1"/>
      <c r="D2293" s="1"/>
      <c r="E2293" s="1"/>
      <c r="F2293" s="1"/>
    </row>
    <row r="2294" spans="1:6" x14ac:dyDescent="0.25">
      <c r="A2294" s="188"/>
      <c r="B2294" s="188"/>
      <c r="C2294" s="1"/>
      <c r="D2294" s="1"/>
      <c r="E2294" s="1"/>
      <c r="F2294" s="1"/>
    </row>
    <row r="2295" spans="1:6" x14ac:dyDescent="0.25">
      <c r="A2295" s="188"/>
      <c r="B2295" s="188"/>
      <c r="C2295" s="1"/>
      <c r="D2295" s="1"/>
      <c r="E2295" s="1"/>
      <c r="F2295" s="1"/>
    </row>
    <row r="2296" spans="1:6" x14ac:dyDescent="0.25">
      <c r="A2296" s="188"/>
      <c r="B2296" s="188"/>
      <c r="C2296" s="1"/>
      <c r="D2296" s="1"/>
      <c r="E2296" s="1"/>
      <c r="F2296" s="1"/>
    </row>
    <row r="2297" spans="1:6" x14ac:dyDescent="0.25">
      <c r="A2297" s="188"/>
      <c r="B2297" s="188"/>
      <c r="C2297" s="1"/>
      <c r="D2297" s="1"/>
      <c r="E2297" s="1"/>
      <c r="F2297" s="1"/>
    </row>
    <row r="2298" spans="1:6" x14ac:dyDescent="0.25">
      <c r="A2298" s="188"/>
      <c r="B2298" s="188"/>
      <c r="C2298" s="1"/>
      <c r="D2298" s="1"/>
      <c r="E2298" s="1"/>
      <c r="F2298" s="1"/>
    </row>
    <row r="2299" spans="1:6" x14ac:dyDescent="0.25">
      <c r="A2299" s="188"/>
      <c r="B2299" s="188"/>
      <c r="C2299" s="1"/>
      <c r="D2299" s="1"/>
      <c r="E2299" s="1"/>
      <c r="F2299" s="1"/>
    </row>
    <row r="2300" spans="1:6" x14ac:dyDescent="0.25">
      <c r="A2300" s="188"/>
      <c r="B2300" s="188"/>
      <c r="C2300" s="1"/>
      <c r="D2300" s="1"/>
      <c r="E2300" s="1"/>
      <c r="F2300" s="1"/>
    </row>
    <row r="2301" spans="1:6" x14ac:dyDescent="0.25">
      <c r="A2301" s="188"/>
      <c r="B2301" s="188"/>
      <c r="C2301" s="1"/>
      <c r="D2301" s="1"/>
      <c r="E2301" s="1"/>
      <c r="F2301" s="1"/>
    </row>
    <row r="2302" spans="1:6" x14ac:dyDescent="0.25">
      <c r="A2302" s="188"/>
      <c r="B2302" s="188"/>
      <c r="C2302" s="1"/>
      <c r="D2302" s="1"/>
      <c r="E2302" s="1"/>
      <c r="F2302" s="1"/>
    </row>
    <row r="2303" spans="1:6" x14ac:dyDescent="0.25">
      <c r="A2303" s="188"/>
      <c r="B2303" s="188"/>
      <c r="C2303" s="1"/>
      <c r="D2303" s="1"/>
      <c r="E2303" s="1"/>
      <c r="F2303" s="1"/>
    </row>
    <row r="2304" spans="1:6" x14ac:dyDescent="0.25">
      <c r="A2304" s="188"/>
      <c r="B2304" s="188"/>
      <c r="C2304" s="1"/>
      <c r="D2304" s="1"/>
      <c r="E2304" s="1"/>
      <c r="F2304" s="1"/>
    </row>
    <row r="2305" spans="1:6" x14ac:dyDescent="0.25">
      <c r="A2305" s="188"/>
      <c r="B2305" s="188"/>
      <c r="C2305" s="1"/>
      <c r="D2305" s="1"/>
      <c r="E2305" s="1"/>
      <c r="F2305" s="1"/>
    </row>
    <row r="2306" spans="1:6" x14ac:dyDescent="0.25">
      <c r="A2306" s="188"/>
      <c r="B2306" s="188"/>
      <c r="C2306" s="1"/>
      <c r="D2306" s="1"/>
      <c r="E2306" s="1"/>
      <c r="F2306" s="1"/>
    </row>
    <row r="2307" spans="1:6" x14ac:dyDescent="0.25">
      <c r="A2307" s="188"/>
      <c r="B2307" s="188"/>
      <c r="C2307" s="1"/>
      <c r="D2307" s="1"/>
      <c r="E2307" s="1"/>
      <c r="F2307" s="1"/>
    </row>
    <row r="2308" spans="1:6" x14ac:dyDescent="0.25">
      <c r="A2308" s="188"/>
      <c r="B2308" s="188"/>
      <c r="C2308" s="1"/>
      <c r="D2308" s="1"/>
      <c r="E2308" s="1"/>
      <c r="F2308" s="1"/>
    </row>
    <row r="2309" spans="1:6" x14ac:dyDescent="0.25">
      <c r="A2309" s="188"/>
      <c r="B2309" s="188"/>
      <c r="C2309" s="1"/>
      <c r="D2309" s="1"/>
      <c r="E2309" s="1"/>
      <c r="F2309" s="1"/>
    </row>
    <row r="2310" spans="1:6" x14ac:dyDescent="0.25">
      <c r="A2310" s="188"/>
      <c r="B2310" s="188"/>
      <c r="C2310" s="1"/>
      <c r="D2310" s="1"/>
      <c r="E2310" s="1"/>
      <c r="F2310" s="1"/>
    </row>
    <row r="2311" spans="1:6" x14ac:dyDescent="0.25">
      <c r="A2311" s="188"/>
      <c r="B2311" s="188"/>
      <c r="C2311" s="1"/>
      <c r="D2311" s="1"/>
      <c r="E2311" s="1"/>
      <c r="F2311" s="1"/>
    </row>
    <row r="2312" spans="1:6" x14ac:dyDescent="0.25">
      <c r="A2312" s="188"/>
      <c r="B2312" s="188"/>
      <c r="C2312" s="1"/>
      <c r="D2312" s="1"/>
      <c r="E2312" s="1"/>
      <c r="F2312" s="1"/>
    </row>
    <row r="2313" spans="1:6" x14ac:dyDescent="0.25">
      <c r="A2313" s="188"/>
      <c r="B2313" s="188"/>
      <c r="C2313" s="1"/>
      <c r="D2313" s="1"/>
      <c r="E2313" s="1"/>
      <c r="F2313" s="1"/>
    </row>
    <row r="2314" spans="1:6" x14ac:dyDescent="0.25">
      <c r="A2314" s="188"/>
      <c r="B2314" s="188"/>
      <c r="C2314" s="1"/>
      <c r="D2314" s="1"/>
      <c r="E2314" s="1"/>
      <c r="F2314" s="1"/>
    </row>
    <row r="2315" spans="1:6" x14ac:dyDescent="0.25">
      <c r="A2315" s="188"/>
      <c r="B2315" s="188"/>
      <c r="C2315" s="1"/>
      <c r="D2315" s="1"/>
      <c r="E2315" s="1"/>
      <c r="F2315" s="1"/>
    </row>
    <row r="2316" spans="1:6" x14ac:dyDescent="0.25">
      <c r="A2316" s="188"/>
      <c r="B2316" s="188"/>
      <c r="C2316" s="1"/>
      <c r="D2316" s="1"/>
      <c r="E2316" s="1"/>
      <c r="F2316" s="1"/>
    </row>
    <row r="2317" spans="1:6" x14ac:dyDescent="0.25">
      <c r="A2317" s="188"/>
      <c r="B2317" s="188"/>
      <c r="C2317" s="1"/>
      <c r="D2317" s="1"/>
      <c r="E2317" s="1"/>
      <c r="F2317" s="1"/>
    </row>
    <row r="2318" spans="1:6" x14ac:dyDescent="0.25">
      <c r="A2318" s="188"/>
      <c r="B2318" s="188"/>
      <c r="C2318" s="1"/>
      <c r="D2318" s="1"/>
      <c r="E2318" s="1"/>
      <c r="F2318" s="1"/>
    </row>
    <row r="2319" spans="1:6" x14ac:dyDescent="0.25">
      <c r="A2319" s="188"/>
      <c r="B2319" s="188"/>
      <c r="C2319" s="1"/>
      <c r="D2319" s="1"/>
      <c r="E2319" s="1"/>
      <c r="F2319" s="1"/>
    </row>
    <row r="2320" spans="1:6" x14ac:dyDescent="0.25">
      <c r="A2320" s="188"/>
      <c r="B2320" s="188"/>
      <c r="C2320" s="1"/>
      <c r="D2320" s="1"/>
      <c r="E2320" s="1"/>
      <c r="F2320" s="1"/>
    </row>
    <row r="2321" spans="1:6" x14ac:dyDescent="0.25">
      <c r="A2321" s="188"/>
      <c r="B2321" s="188"/>
      <c r="C2321" s="1"/>
      <c r="D2321" s="1"/>
      <c r="E2321" s="1"/>
      <c r="F2321" s="1"/>
    </row>
    <row r="2322" spans="1:6" x14ac:dyDescent="0.25">
      <c r="A2322" s="188"/>
      <c r="B2322" s="188"/>
      <c r="C2322" s="1"/>
      <c r="D2322" s="1"/>
      <c r="E2322" s="1"/>
      <c r="F2322" s="1"/>
    </row>
    <row r="2323" spans="1:6" x14ac:dyDescent="0.25">
      <c r="A2323" s="188"/>
      <c r="B2323" s="188"/>
      <c r="C2323" s="1"/>
      <c r="D2323" s="1"/>
      <c r="E2323" s="1"/>
      <c r="F2323" s="1"/>
    </row>
    <row r="2324" spans="1:6" x14ac:dyDescent="0.25">
      <c r="A2324" s="188"/>
      <c r="B2324" s="188"/>
      <c r="C2324" s="1"/>
      <c r="D2324" s="1"/>
      <c r="E2324" s="1"/>
      <c r="F2324" s="1"/>
    </row>
    <row r="2325" spans="1:6" x14ac:dyDescent="0.25">
      <c r="A2325" s="188"/>
      <c r="B2325" s="188"/>
      <c r="C2325" s="1"/>
      <c r="D2325" s="1"/>
      <c r="E2325" s="1"/>
      <c r="F2325" s="1"/>
    </row>
    <row r="2326" spans="1:6" x14ac:dyDescent="0.25">
      <c r="A2326" s="188"/>
      <c r="B2326" s="188"/>
      <c r="C2326" s="1"/>
      <c r="D2326" s="1"/>
      <c r="E2326" s="1"/>
      <c r="F2326" s="1"/>
    </row>
    <row r="2327" spans="1:6" x14ac:dyDescent="0.25">
      <c r="A2327" s="188"/>
      <c r="B2327" s="188"/>
      <c r="C2327" s="1"/>
      <c r="D2327" s="1"/>
      <c r="E2327" s="1"/>
      <c r="F2327" s="1"/>
    </row>
    <row r="2328" spans="1:6" x14ac:dyDescent="0.25">
      <c r="A2328" s="188"/>
      <c r="B2328" s="188"/>
      <c r="C2328" s="1"/>
      <c r="D2328" s="1"/>
      <c r="E2328" s="1"/>
      <c r="F2328" s="1"/>
    </row>
    <row r="2329" spans="1:6" x14ac:dyDescent="0.25">
      <c r="A2329" s="188"/>
      <c r="B2329" s="188"/>
      <c r="C2329" s="1"/>
      <c r="D2329" s="1"/>
      <c r="E2329" s="1"/>
      <c r="F2329" s="1"/>
    </row>
    <row r="2330" spans="1:6" x14ac:dyDescent="0.25">
      <c r="A2330" s="188"/>
      <c r="B2330" s="188"/>
      <c r="C2330" s="1"/>
      <c r="D2330" s="1"/>
      <c r="E2330" s="1"/>
      <c r="F2330" s="1"/>
    </row>
    <row r="2331" spans="1:6" x14ac:dyDescent="0.25">
      <c r="A2331" s="188"/>
      <c r="B2331" s="188"/>
      <c r="C2331" s="1"/>
      <c r="D2331" s="1"/>
      <c r="E2331" s="1"/>
      <c r="F2331" s="1"/>
    </row>
    <row r="2332" spans="1:6" x14ac:dyDescent="0.25">
      <c r="A2332" s="188"/>
      <c r="B2332" s="188"/>
      <c r="C2332" s="1"/>
      <c r="D2332" s="1"/>
      <c r="E2332" s="1"/>
      <c r="F2332" s="1"/>
    </row>
    <row r="2333" spans="1:6" x14ac:dyDescent="0.25">
      <c r="A2333" s="188"/>
      <c r="B2333" s="188"/>
      <c r="C2333" s="1"/>
      <c r="D2333" s="1"/>
      <c r="E2333" s="1"/>
      <c r="F2333" s="1"/>
    </row>
    <row r="2334" spans="1:6" x14ac:dyDescent="0.25">
      <c r="A2334" s="188"/>
      <c r="B2334" s="188"/>
      <c r="C2334" s="1"/>
      <c r="D2334" s="1"/>
      <c r="E2334" s="1"/>
      <c r="F2334" s="1"/>
    </row>
    <row r="2335" spans="1:6" x14ac:dyDescent="0.25">
      <c r="A2335" s="188"/>
      <c r="B2335" s="188"/>
      <c r="C2335" s="1"/>
      <c r="D2335" s="1"/>
      <c r="E2335" s="1"/>
      <c r="F2335" s="1"/>
    </row>
    <row r="2336" spans="1:6" x14ac:dyDescent="0.25">
      <c r="A2336" s="188"/>
      <c r="B2336" s="188"/>
      <c r="C2336" s="1"/>
      <c r="D2336" s="1"/>
      <c r="E2336" s="1"/>
      <c r="F2336" s="1"/>
    </row>
    <row r="2337" spans="1:6" x14ac:dyDescent="0.25">
      <c r="A2337" s="188"/>
      <c r="B2337" s="188"/>
      <c r="C2337" s="1"/>
      <c r="D2337" s="1"/>
      <c r="E2337" s="1"/>
      <c r="F2337" s="1"/>
    </row>
    <row r="2338" spans="1:6" x14ac:dyDescent="0.25">
      <c r="A2338" s="188"/>
      <c r="B2338" s="188"/>
      <c r="C2338" s="1"/>
      <c r="D2338" s="1"/>
      <c r="E2338" s="1"/>
      <c r="F2338" s="1"/>
    </row>
    <row r="2339" spans="1:6" x14ac:dyDescent="0.25">
      <c r="A2339" s="188"/>
      <c r="B2339" s="188"/>
      <c r="C2339" s="1"/>
      <c r="D2339" s="1"/>
      <c r="E2339" s="1"/>
      <c r="F2339" s="1"/>
    </row>
    <row r="2340" spans="1:6" x14ac:dyDescent="0.25">
      <c r="A2340" s="188"/>
      <c r="B2340" s="188"/>
      <c r="C2340" s="1"/>
      <c r="D2340" s="1"/>
      <c r="E2340" s="1"/>
      <c r="F2340" s="1"/>
    </row>
    <row r="2341" spans="1:6" x14ac:dyDescent="0.25">
      <c r="A2341" s="188"/>
      <c r="B2341" s="188"/>
      <c r="C2341" s="1"/>
      <c r="D2341" s="1"/>
      <c r="E2341" s="1"/>
      <c r="F2341" s="1"/>
    </row>
    <row r="2342" spans="1:6" x14ac:dyDescent="0.25">
      <c r="A2342" s="188"/>
      <c r="B2342" s="188"/>
      <c r="C2342" s="1"/>
      <c r="D2342" s="1"/>
      <c r="E2342" s="1"/>
      <c r="F2342" s="1"/>
    </row>
    <row r="2343" spans="1:6" x14ac:dyDescent="0.25">
      <c r="A2343" s="188"/>
      <c r="B2343" s="188"/>
      <c r="C2343" s="1"/>
      <c r="D2343" s="1"/>
      <c r="E2343" s="1"/>
      <c r="F2343" s="1"/>
    </row>
    <row r="2344" spans="1:6" x14ac:dyDescent="0.25">
      <c r="A2344" s="188"/>
      <c r="B2344" s="188"/>
      <c r="C2344" s="1"/>
      <c r="D2344" s="1"/>
      <c r="E2344" s="1"/>
      <c r="F2344" s="1"/>
    </row>
    <row r="2345" spans="1:6" x14ac:dyDescent="0.25">
      <c r="A2345" s="188"/>
      <c r="B2345" s="188"/>
      <c r="C2345" s="1"/>
      <c r="D2345" s="1"/>
      <c r="E2345" s="1"/>
      <c r="F2345" s="1"/>
    </row>
    <row r="2346" spans="1:6" x14ac:dyDescent="0.25">
      <c r="A2346" s="188"/>
      <c r="B2346" s="188"/>
      <c r="C2346" s="1"/>
      <c r="D2346" s="1"/>
      <c r="E2346" s="1"/>
      <c r="F2346" s="1"/>
    </row>
    <row r="2347" spans="1:6" x14ac:dyDescent="0.25">
      <c r="A2347" s="188"/>
      <c r="B2347" s="188"/>
      <c r="C2347" s="1"/>
      <c r="D2347" s="1"/>
      <c r="E2347" s="1"/>
      <c r="F2347" s="1"/>
    </row>
    <row r="2348" spans="1:6" x14ac:dyDescent="0.25">
      <c r="A2348" s="188"/>
      <c r="B2348" s="188"/>
      <c r="C2348" s="1"/>
      <c r="D2348" s="1"/>
      <c r="E2348" s="1"/>
      <c r="F2348" s="1"/>
    </row>
    <row r="2349" spans="1:6" x14ac:dyDescent="0.25">
      <c r="A2349" s="188"/>
      <c r="B2349" s="188"/>
      <c r="C2349" s="1"/>
      <c r="D2349" s="1"/>
      <c r="E2349" s="1"/>
      <c r="F2349" s="1"/>
    </row>
    <row r="2350" spans="1:6" x14ac:dyDescent="0.25">
      <c r="A2350" s="188"/>
      <c r="B2350" s="188"/>
      <c r="C2350" s="1"/>
      <c r="D2350" s="1"/>
      <c r="E2350" s="1"/>
      <c r="F2350" s="1"/>
    </row>
    <row r="2351" spans="1:6" x14ac:dyDescent="0.25">
      <c r="A2351" s="188"/>
      <c r="B2351" s="188"/>
      <c r="C2351" s="1"/>
      <c r="D2351" s="1"/>
      <c r="E2351" s="1"/>
      <c r="F2351" s="1"/>
    </row>
    <row r="2352" spans="1:6" x14ac:dyDescent="0.25">
      <c r="A2352" s="188"/>
      <c r="B2352" s="188"/>
      <c r="C2352" s="1"/>
      <c r="D2352" s="1"/>
      <c r="E2352" s="1"/>
      <c r="F2352" s="1"/>
    </row>
    <row r="2353" spans="1:6" x14ac:dyDescent="0.25">
      <c r="A2353" s="188"/>
      <c r="B2353" s="188"/>
      <c r="C2353" s="1"/>
      <c r="D2353" s="1"/>
      <c r="E2353" s="1"/>
      <c r="F2353" s="1"/>
    </row>
    <row r="2354" spans="1:6" x14ac:dyDescent="0.25">
      <c r="A2354" s="188"/>
      <c r="B2354" s="188"/>
      <c r="C2354" s="1"/>
      <c r="D2354" s="1"/>
      <c r="E2354" s="1"/>
      <c r="F2354" s="1"/>
    </row>
    <row r="2355" spans="1:6" x14ac:dyDescent="0.25">
      <c r="A2355" s="188"/>
      <c r="B2355" s="188"/>
      <c r="C2355" s="1"/>
      <c r="D2355" s="1"/>
      <c r="E2355" s="1"/>
      <c r="F2355" s="1"/>
    </row>
    <row r="2356" spans="1:6" x14ac:dyDescent="0.25">
      <c r="A2356" s="188"/>
      <c r="B2356" s="188"/>
      <c r="C2356" s="1"/>
      <c r="D2356" s="1"/>
      <c r="E2356" s="1"/>
      <c r="F2356" s="1"/>
    </row>
    <row r="2357" spans="1:6" x14ac:dyDescent="0.25">
      <c r="A2357" s="188"/>
      <c r="B2357" s="188"/>
      <c r="C2357" s="1"/>
      <c r="D2357" s="1"/>
      <c r="E2357" s="1"/>
      <c r="F2357" s="1"/>
    </row>
    <row r="2358" spans="1:6" x14ac:dyDescent="0.25">
      <c r="A2358" s="188"/>
      <c r="B2358" s="188"/>
      <c r="C2358" s="1"/>
      <c r="D2358" s="1"/>
      <c r="E2358" s="1"/>
      <c r="F2358" s="1"/>
    </row>
    <row r="2359" spans="1:6" x14ac:dyDescent="0.25">
      <c r="A2359" s="188"/>
      <c r="B2359" s="188"/>
      <c r="C2359" s="1"/>
      <c r="D2359" s="1"/>
      <c r="E2359" s="1"/>
      <c r="F2359" s="1"/>
    </row>
    <row r="2360" spans="1:6" x14ac:dyDescent="0.25">
      <c r="A2360" s="188"/>
      <c r="B2360" s="188"/>
      <c r="C2360" s="1"/>
      <c r="D2360" s="1"/>
      <c r="E2360" s="1"/>
      <c r="F2360" s="1"/>
    </row>
    <row r="2361" spans="1:6" x14ac:dyDescent="0.25">
      <c r="A2361" s="188"/>
      <c r="B2361" s="188"/>
      <c r="C2361" s="1"/>
      <c r="D2361" s="1"/>
      <c r="E2361" s="1"/>
      <c r="F2361" s="1"/>
    </row>
    <row r="2362" spans="1:6" x14ac:dyDescent="0.25">
      <c r="A2362" s="188"/>
      <c r="B2362" s="188"/>
      <c r="C2362" s="1"/>
      <c r="D2362" s="1"/>
      <c r="E2362" s="1"/>
      <c r="F2362" s="1"/>
    </row>
    <row r="2363" spans="1:6" x14ac:dyDescent="0.25">
      <c r="A2363" s="188"/>
      <c r="B2363" s="188"/>
      <c r="C2363" s="1"/>
      <c r="D2363" s="1"/>
      <c r="E2363" s="1"/>
      <c r="F2363" s="1"/>
    </row>
    <row r="2364" spans="1:6" x14ac:dyDescent="0.25">
      <c r="A2364" s="188"/>
      <c r="B2364" s="188"/>
      <c r="C2364" s="1"/>
      <c r="D2364" s="1"/>
      <c r="E2364" s="1"/>
      <c r="F2364" s="1"/>
    </row>
    <row r="2365" spans="1:6" x14ac:dyDescent="0.25">
      <c r="A2365" s="188"/>
      <c r="B2365" s="188"/>
      <c r="C2365" s="1"/>
      <c r="D2365" s="1"/>
      <c r="E2365" s="1"/>
      <c r="F2365" s="1"/>
    </row>
    <row r="2366" spans="1:6" x14ac:dyDescent="0.25">
      <c r="A2366" s="188"/>
      <c r="B2366" s="188"/>
      <c r="C2366" s="1"/>
      <c r="D2366" s="1"/>
      <c r="E2366" s="1"/>
      <c r="F2366" s="1"/>
    </row>
    <row r="2367" spans="1:6" x14ac:dyDescent="0.25">
      <c r="A2367" s="188"/>
      <c r="B2367" s="188"/>
      <c r="C2367" s="1"/>
      <c r="D2367" s="1"/>
      <c r="E2367" s="1"/>
      <c r="F2367" s="1"/>
    </row>
    <row r="2368" spans="1:6" x14ac:dyDescent="0.25">
      <c r="A2368" s="188"/>
      <c r="B2368" s="188"/>
      <c r="C2368" s="1"/>
      <c r="D2368" s="1"/>
      <c r="E2368" s="1"/>
      <c r="F2368" s="1"/>
    </row>
    <row r="2369" spans="1:6" x14ac:dyDescent="0.25">
      <c r="A2369" s="188"/>
      <c r="B2369" s="188"/>
      <c r="C2369" s="1"/>
      <c r="D2369" s="1"/>
      <c r="E2369" s="1"/>
      <c r="F2369" s="1"/>
    </row>
    <row r="2370" spans="1:6" x14ac:dyDescent="0.25">
      <c r="A2370" s="188"/>
      <c r="B2370" s="188"/>
      <c r="C2370" s="1"/>
      <c r="D2370" s="1"/>
      <c r="E2370" s="1"/>
      <c r="F2370" s="1"/>
    </row>
    <row r="2371" spans="1:6" x14ac:dyDescent="0.25">
      <c r="A2371" s="188"/>
      <c r="B2371" s="188"/>
      <c r="C2371" s="1"/>
      <c r="D2371" s="1"/>
      <c r="E2371" s="1"/>
      <c r="F2371" s="1"/>
    </row>
    <row r="2372" spans="1:6" x14ac:dyDescent="0.25">
      <c r="A2372" s="188"/>
      <c r="B2372" s="188"/>
      <c r="C2372" s="1"/>
      <c r="D2372" s="1"/>
      <c r="E2372" s="1"/>
      <c r="F2372" s="1"/>
    </row>
    <row r="2373" spans="1:6" x14ac:dyDescent="0.25">
      <c r="A2373" s="188"/>
      <c r="B2373" s="188"/>
      <c r="C2373" s="1"/>
      <c r="D2373" s="1"/>
      <c r="E2373" s="1"/>
      <c r="F2373" s="1"/>
    </row>
    <row r="2374" spans="1:6" x14ac:dyDescent="0.25">
      <c r="A2374" s="188"/>
      <c r="B2374" s="188"/>
      <c r="C2374" s="1"/>
      <c r="D2374" s="1"/>
      <c r="E2374" s="1"/>
      <c r="F2374" s="1"/>
    </row>
    <row r="2375" spans="1:6" x14ac:dyDescent="0.25">
      <c r="A2375" s="188"/>
      <c r="B2375" s="188"/>
      <c r="C2375" s="1"/>
      <c r="D2375" s="1"/>
      <c r="E2375" s="1"/>
      <c r="F2375" s="1"/>
    </row>
    <row r="2376" spans="1:6" x14ac:dyDescent="0.25">
      <c r="A2376" s="188"/>
      <c r="B2376" s="188"/>
      <c r="C2376" s="1"/>
      <c r="D2376" s="1"/>
      <c r="E2376" s="1"/>
      <c r="F2376" s="1"/>
    </row>
    <row r="2377" spans="1:6" x14ac:dyDescent="0.25">
      <c r="A2377" s="188"/>
      <c r="B2377" s="188"/>
      <c r="C2377" s="1"/>
      <c r="D2377" s="1"/>
      <c r="E2377" s="1"/>
      <c r="F2377" s="1"/>
    </row>
    <row r="2378" spans="1:6" x14ac:dyDescent="0.25">
      <c r="A2378" s="188"/>
      <c r="B2378" s="188"/>
      <c r="C2378" s="1"/>
      <c r="D2378" s="1"/>
      <c r="E2378" s="1"/>
      <c r="F2378" s="1"/>
    </row>
    <row r="2379" spans="1:6" x14ac:dyDescent="0.25">
      <c r="A2379" s="188"/>
      <c r="B2379" s="188"/>
      <c r="C2379" s="1"/>
      <c r="D2379" s="1"/>
      <c r="E2379" s="1"/>
      <c r="F2379" s="1"/>
    </row>
    <row r="2380" spans="1:6" x14ac:dyDescent="0.25">
      <c r="A2380" s="188"/>
      <c r="B2380" s="188"/>
      <c r="C2380" s="1"/>
      <c r="D2380" s="1"/>
      <c r="E2380" s="1"/>
      <c r="F2380" s="1"/>
    </row>
    <row r="2381" spans="1:6" x14ac:dyDescent="0.25">
      <c r="A2381" s="188"/>
      <c r="B2381" s="188"/>
      <c r="C2381" s="1"/>
      <c r="D2381" s="1"/>
      <c r="E2381" s="1"/>
      <c r="F2381" s="1"/>
    </row>
    <row r="2382" spans="1:6" x14ac:dyDescent="0.25">
      <c r="A2382" s="188"/>
      <c r="B2382" s="188"/>
      <c r="C2382" s="1"/>
      <c r="D2382" s="1"/>
      <c r="E2382" s="1"/>
      <c r="F2382" s="1"/>
    </row>
    <row r="2383" spans="1:6" x14ac:dyDescent="0.25">
      <c r="A2383" s="188"/>
      <c r="B2383" s="188"/>
      <c r="C2383" s="1"/>
      <c r="D2383" s="1"/>
      <c r="E2383" s="1"/>
      <c r="F2383" s="1"/>
    </row>
    <row r="2384" spans="1:6" x14ac:dyDescent="0.25">
      <c r="A2384" s="188"/>
      <c r="B2384" s="188"/>
      <c r="C2384" s="1"/>
      <c r="D2384" s="1"/>
      <c r="E2384" s="1"/>
      <c r="F2384" s="1"/>
    </row>
    <row r="2385" spans="1:6" x14ac:dyDescent="0.25">
      <c r="A2385" s="188"/>
      <c r="B2385" s="188"/>
      <c r="C2385" s="1"/>
      <c r="D2385" s="1"/>
      <c r="E2385" s="1"/>
      <c r="F2385" s="1"/>
    </row>
    <row r="2386" spans="1:6" x14ac:dyDescent="0.25">
      <c r="A2386" s="188"/>
      <c r="B2386" s="188"/>
      <c r="C2386" s="1"/>
      <c r="D2386" s="1"/>
      <c r="E2386" s="1"/>
      <c r="F2386" s="1"/>
    </row>
    <row r="2387" spans="1:6" x14ac:dyDescent="0.25">
      <c r="A2387" s="188"/>
      <c r="B2387" s="188"/>
      <c r="C2387" s="1"/>
      <c r="D2387" s="1"/>
      <c r="E2387" s="1"/>
      <c r="F2387" s="1"/>
    </row>
    <row r="2388" spans="1:6" x14ac:dyDescent="0.25">
      <c r="A2388" s="188"/>
      <c r="B2388" s="188"/>
      <c r="C2388" s="1"/>
      <c r="D2388" s="1"/>
      <c r="E2388" s="1"/>
      <c r="F2388" s="1"/>
    </row>
    <row r="2389" spans="1:6" x14ac:dyDescent="0.25">
      <c r="A2389" s="188"/>
      <c r="B2389" s="188"/>
      <c r="C2389" s="1"/>
      <c r="D2389" s="1"/>
      <c r="E2389" s="1"/>
      <c r="F2389" s="1"/>
    </row>
    <row r="2390" spans="1:6" x14ac:dyDescent="0.25">
      <c r="A2390" s="188"/>
      <c r="B2390" s="188"/>
      <c r="C2390" s="1"/>
      <c r="D2390" s="1"/>
      <c r="E2390" s="1"/>
      <c r="F2390" s="1"/>
    </row>
    <row r="2391" spans="1:6" x14ac:dyDescent="0.25">
      <c r="A2391" s="188"/>
      <c r="B2391" s="188"/>
      <c r="C2391" s="1"/>
      <c r="D2391" s="1"/>
      <c r="E2391" s="1"/>
      <c r="F2391" s="1"/>
    </row>
    <row r="2392" spans="1:6" x14ac:dyDescent="0.25">
      <c r="A2392" s="188"/>
      <c r="B2392" s="188"/>
      <c r="C2392" s="1"/>
      <c r="D2392" s="1"/>
      <c r="E2392" s="1"/>
      <c r="F2392" s="1"/>
    </row>
    <row r="2393" spans="1:6" x14ac:dyDescent="0.25">
      <c r="A2393" s="188"/>
      <c r="B2393" s="188"/>
      <c r="C2393" s="1"/>
      <c r="D2393" s="1"/>
      <c r="E2393" s="1"/>
      <c r="F2393" s="1"/>
    </row>
    <row r="2394" spans="1:6" x14ac:dyDescent="0.25">
      <c r="A2394" s="188"/>
      <c r="B2394" s="188"/>
      <c r="C2394" s="1"/>
      <c r="D2394" s="1"/>
      <c r="E2394" s="1"/>
      <c r="F2394" s="1"/>
    </row>
    <row r="2395" spans="1:6" x14ac:dyDescent="0.25">
      <c r="A2395" s="188"/>
      <c r="B2395" s="188"/>
      <c r="C2395" s="1"/>
      <c r="D2395" s="1"/>
      <c r="E2395" s="1"/>
      <c r="F2395" s="1"/>
    </row>
    <row r="2396" spans="1:6" x14ac:dyDescent="0.25">
      <c r="A2396" s="188"/>
      <c r="B2396" s="188"/>
      <c r="C2396" s="1"/>
      <c r="D2396" s="1"/>
      <c r="E2396" s="1"/>
      <c r="F2396" s="1"/>
    </row>
    <row r="2397" spans="1:6" x14ac:dyDescent="0.25">
      <c r="A2397" s="188"/>
      <c r="B2397" s="188"/>
      <c r="C2397" s="1"/>
      <c r="D2397" s="1"/>
      <c r="E2397" s="1"/>
      <c r="F2397" s="1"/>
    </row>
    <row r="2398" spans="1:6" x14ac:dyDescent="0.25">
      <c r="A2398" s="188"/>
      <c r="B2398" s="188"/>
      <c r="C2398" s="1"/>
      <c r="D2398" s="1"/>
      <c r="E2398" s="1"/>
      <c r="F2398" s="1"/>
    </row>
    <row r="2399" spans="1:6" x14ac:dyDescent="0.25">
      <c r="A2399" s="188"/>
      <c r="B2399" s="188"/>
      <c r="C2399" s="1"/>
      <c r="D2399" s="1"/>
      <c r="E2399" s="1"/>
      <c r="F2399" s="1"/>
    </row>
    <row r="2400" spans="1:6" x14ac:dyDescent="0.25">
      <c r="A2400" s="188"/>
      <c r="B2400" s="188"/>
      <c r="C2400" s="1"/>
      <c r="D2400" s="1"/>
      <c r="E2400" s="1"/>
      <c r="F2400" s="1"/>
    </row>
    <row r="2401" spans="1:6" x14ac:dyDescent="0.25">
      <c r="A2401" s="188"/>
      <c r="B2401" s="188"/>
      <c r="C2401" s="1"/>
      <c r="D2401" s="1"/>
      <c r="E2401" s="1"/>
      <c r="F2401" s="1"/>
    </row>
    <row r="2402" spans="1:6" x14ac:dyDescent="0.25">
      <c r="A2402" s="188"/>
      <c r="B2402" s="188"/>
      <c r="C2402" s="1"/>
      <c r="D2402" s="1"/>
      <c r="E2402" s="1"/>
      <c r="F2402" s="1"/>
    </row>
    <row r="2403" spans="1:6" x14ac:dyDescent="0.25">
      <c r="A2403" s="188"/>
      <c r="B2403" s="188"/>
      <c r="C2403" s="1"/>
      <c r="D2403" s="1"/>
      <c r="E2403" s="1"/>
      <c r="F2403" s="1"/>
    </row>
    <row r="2404" spans="1:6" x14ac:dyDescent="0.25">
      <c r="A2404" s="188"/>
      <c r="B2404" s="188"/>
      <c r="C2404" s="1"/>
      <c r="D2404" s="1"/>
      <c r="E2404" s="1"/>
      <c r="F2404" s="1"/>
    </row>
    <row r="2405" spans="1:6" x14ac:dyDescent="0.25">
      <c r="A2405" s="188"/>
      <c r="B2405" s="188"/>
      <c r="C2405" s="1"/>
      <c r="D2405" s="1"/>
      <c r="E2405" s="1"/>
      <c r="F2405" s="1"/>
    </row>
    <row r="2406" spans="1:6" x14ac:dyDescent="0.25">
      <c r="A2406" s="188"/>
      <c r="B2406" s="188"/>
      <c r="C2406" s="1"/>
      <c r="D2406" s="1"/>
      <c r="E2406" s="1"/>
      <c r="F2406" s="1"/>
    </row>
    <row r="2407" spans="1:6" x14ac:dyDescent="0.25">
      <c r="A2407" s="188"/>
      <c r="B2407" s="188"/>
      <c r="C2407" s="1"/>
      <c r="D2407" s="1"/>
      <c r="E2407" s="1"/>
      <c r="F2407" s="1"/>
    </row>
    <row r="2408" spans="1:6" x14ac:dyDescent="0.25">
      <c r="A2408" s="188"/>
      <c r="B2408" s="188"/>
      <c r="C2408" s="1"/>
      <c r="D2408" s="1"/>
      <c r="E2408" s="1"/>
      <c r="F2408" s="1"/>
    </row>
    <row r="2409" spans="1:6" x14ac:dyDescent="0.25">
      <c r="A2409" s="188"/>
      <c r="B2409" s="188"/>
      <c r="C2409" s="1"/>
      <c r="D2409" s="1"/>
      <c r="E2409" s="1"/>
      <c r="F2409" s="1"/>
    </row>
    <row r="2410" spans="1:6" x14ac:dyDescent="0.25">
      <c r="A2410" s="188"/>
      <c r="B2410" s="188"/>
      <c r="C2410" s="1"/>
      <c r="D2410" s="1"/>
      <c r="E2410" s="1"/>
      <c r="F2410" s="1"/>
    </row>
    <row r="2411" spans="1:6" x14ac:dyDescent="0.25">
      <c r="A2411" s="188"/>
      <c r="B2411" s="188"/>
      <c r="C2411" s="1"/>
      <c r="D2411" s="1"/>
      <c r="E2411" s="1"/>
      <c r="F2411" s="1"/>
    </row>
    <row r="2412" spans="1:6" x14ac:dyDescent="0.25">
      <c r="A2412" s="188"/>
      <c r="B2412" s="188"/>
      <c r="C2412" s="1"/>
      <c r="D2412" s="1"/>
      <c r="E2412" s="1"/>
      <c r="F2412" s="1"/>
    </row>
    <row r="2413" spans="1:6" x14ac:dyDescent="0.25">
      <c r="A2413" s="188"/>
      <c r="B2413" s="188"/>
      <c r="C2413" s="1"/>
      <c r="D2413" s="1"/>
      <c r="E2413" s="1"/>
      <c r="F2413" s="1"/>
    </row>
    <row r="2414" spans="1:6" x14ac:dyDescent="0.25">
      <c r="A2414" s="188"/>
      <c r="B2414" s="188"/>
      <c r="C2414" s="1"/>
      <c r="D2414" s="1"/>
      <c r="E2414" s="1"/>
      <c r="F2414" s="1"/>
    </row>
    <row r="2415" spans="1:6" x14ac:dyDescent="0.25">
      <c r="A2415" s="188"/>
      <c r="B2415" s="188"/>
      <c r="C2415" s="1"/>
      <c r="D2415" s="1"/>
      <c r="E2415" s="1"/>
      <c r="F2415" s="1"/>
    </row>
    <row r="2416" spans="1:6" x14ac:dyDescent="0.25">
      <c r="A2416" s="188"/>
      <c r="B2416" s="188"/>
      <c r="C2416" s="1"/>
      <c r="D2416" s="1"/>
      <c r="E2416" s="1"/>
      <c r="F2416" s="1"/>
    </row>
    <row r="2417" spans="1:6" x14ac:dyDescent="0.25">
      <c r="A2417" s="188"/>
      <c r="B2417" s="188"/>
      <c r="C2417" s="1"/>
      <c r="D2417" s="1"/>
      <c r="E2417" s="1"/>
      <c r="F2417" s="1"/>
    </row>
    <row r="2418" spans="1:6" x14ac:dyDescent="0.25">
      <c r="A2418" s="188"/>
      <c r="B2418" s="188"/>
      <c r="C2418" s="1"/>
      <c r="D2418" s="1"/>
      <c r="E2418" s="1"/>
      <c r="F2418" s="1"/>
    </row>
    <row r="2419" spans="1:6" x14ac:dyDescent="0.25">
      <c r="A2419" s="188"/>
      <c r="B2419" s="188"/>
      <c r="C2419" s="1"/>
      <c r="D2419" s="1"/>
      <c r="E2419" s="1"/>
      <c r="F2419" s="1"/>
    </row>
    <row r="2420" spans="1:6" x14ac:dyDescent="0.25">
      <c r="A2420" s="188"/>
      <c r="B2420" s="188"/>
      <c r="C2420" s="1"/>
      <c r="D2420" s="1"/>
      <c r="E2420" s="1"/>
      <c r="F2420" s="1"/>
    </row>
    <row r="2421" spans="1:6" x14ac:dyDescent="0.25">
      <c r="A2421" s="188"/>
      <c r="B2421" s="188"/>
      <c r="C2421" s="1"/>
      <c r="D2421" s="1"/>
      <c r="E2421" s="1"/>
      <c r="F2421" s="1"/>
    </row>
    <row r="2422" spans="1:6" x14ac:dyDescent="0.25">
      <c r="A2422" s="188"/>
      <c r="B2422" s="188"/>
      <c r="C2422" s="1"/>
      <c r="D2422" s="1"/>
      <c r="E2422" s="1"/>
      <c r="F2422" s="1"/>
    </row>
    <row r="2423" spans="1:6" x14ac:dyDescent="0.25">
      <c r="A2423" s="188"/>
      <c r="B2423" s="188"/>
      <c r="C2423" s="1"/>
      <c r="D2423" s="1"/>
      <c r="E2423" s="1"/>
      <c r="F2423" s="1"/>
    </row>
    <row r="2424" spans="1:6" x14ac:dyDescent="0.25">
      <c r="A2424" s="188"/>
      <c r="B2424" s="188"/>
      <c r="C2424" s="1"/>
      <c r="D2424" s="1"/>
      <c r="E2424" s="1"/>
      <c r="F2424" s="1"/>
    </row>
    <row r="2425" spans="1:6" x14ac:dyDescent="0.25">
      <c r="A2425" s="188"/>
      <c r="B2425" s="188"/>
      <c r="C2425" s="1"/>
      <c r="D2425" s="1"/>
      <c r="E2425" s="1"/>
      <c r="F2425" s="1"/>
    </row>
    <row r="2426" spans="1:6" x14ac:dyDescent="0.25">
      <c r="A2426" s="188"/>
      <c r="B2426" s="188"/>
      <c r="C2426" s="1"/>
      <c r="D2426" s="1"/>
      <c r="E2426" s="1"/>
      <c r="F2426" s="1"/>
    </row>
    <row r="2427" spans="1:6" x14ac:dyDescent="0.25">
      <c r="A2427" s="188"/>
      <c r="B2427" s="188"/>
      <c r="C2427" s="1"/>
      <c r="D2427" s="1"/>
      <c r="E2427" s="1"/>
      <c r="F2427" s="1"/>
    </row>
    <row r="2428" spans="1:6" x14ac:dyDescent="0.25">
      <c r="A2428" s="188"/>
      <c r="B2428" s="188"/>
      <c r="C2428" s="1"/>
      <c r="D2428" s="1"/>
      <c r="E2428" s="1"/>
      <c r="F2428" s="1"/>
    </row>
    <row r="2429" spans="1:6" x14ac:dyDescent="0.25">
      <c r="A2429" s="188"/>
      <c r="B2429" s="188"/>
      <c r="C2429" s="1"/>
      <c r="D2429" s="1"/>
      <c r="E2429" s="1"/>
      <c r="F2429" s="1"/>
    </row>
    <row r="2430" spans="1:6" x14ac:dyDescent="0.25">
      <c r="A2430" s="188"/>
      <c r="B2430" s="188"/>
      <c r="C2430" s="1"/>
      <c r="D2430" s="1"/>
      <c r="E2430" s="1"/>
      <c r="F2430" s="1"/>
    </row>
    <row r="2431" spans="1:6" x14ac:dyDescent="0.25">
      <c r="A2431" s="188"/>
      <c r="B2431" s="188"/>
      <c r="C2431" s="1"/>
      <c r="D2431" s="1"/>
      <c r="E2431" s="1"/>
      <c r="F2431" s="1"/>
    </row>
    <row r="2432" spans="1:6" x14ac:dyDescent="0.25">
      <c r="A2432" s="188"/>
      <c r="B2432" s="188"/>
      <c r="C2432" s="1"/>
      <c r="D2432" s="1"/>
      <c r="E2432" s="1"/>
      <c r="F2432" s="1"/>
    </row>
    <row r="2433" spans="1:6" x14ac:dyDescent="0.25">
      <c r="A2433" s="188"/>
      <c r="B2433" s="188"/>
      <c r="C2433" s="1"/>
      <c r="D2433" s="1"/>
      <c r="E2433" s="1"/>
      <c r="F2433" s="1"/>
    </row>
    <row r="2434" spans="1:6" x14ac:dyDescent="0.25">
      <c r="A2434" s="188"/>
      <c r="B2434" s="188"/>
      <c r="C2434" s="1"/>
      <c r="D2434" s="1"/>
      <c r="E2434" s="1"/>
      <c r="F2434" s="1"/>
    </row>
    <row r="2435" spans="1:6" x14ac:dyDescent="0.25">
      <c r="A2435" s="188"/>
      <c r="B2435" s="188"/>
      <c r="C2435" s="1"/>
      <c r="D2435" s="1"/>
      <c r="E2435" s="1"/>
      <c r="F2435" s="1"/>
    </row>
    <row r="2436" spans="1:6" x14ac:dyDescent="0.25">
      <c r="A2436" s="188"/>
      <c r="B2436" s="188"/>
      <c r="C2436" s="1"/>
      <c r="D2436" s="1"/>
      <c r="E2436" s="1"/>
      <c r="F2436" s="1"/>
    </row>
    <row r="2437" spans="1:6" x14ac:dyDescent="0.25">
      <c r="A2437" s="188"/>
      <c r="B2437" s="188"/>
      <c r="C2437" s="1"/>
      <c r="D2437" s="1"/>
      <c r="E2437" s="1"/>
      <c r="F2437" s="1"/>
    </row>
    <row r="2438" spans="1:6" x14ac:dyDescent="0.25">
      <c r="A2438" s="188"/>
      <c r="B2438" s="188"/>
      <c r="C2438" s="1"/>
      <c r="D2438" s="1"/>
      <c r="E2438" s="1"/>
      <c r="F2438" s="1"/>
    </row>
    <row r="2439" spans="1:6" x14ac:dyDescent="0.25">
      <c r="A2439" s="188"/>
      <c r="B2439" s="188"/>
      <c r="C2439" s="1"/>
      <c r="D2439" s="1"/>
      <c r="E2439" s="1"/>
      <c r="F2439" s="1"/>
    </row>
    <row r="2440" spans="1:6" x14ac:dyDescent="0.25">
      <c r="A2440" s="188"/>
      <c r="B2440" s="188"/>
      <c r="C2440" s="1"/>
      <c r="D2440" s="1"/>
      <c r="E2440" s="1"/>
      <c r="F2440" s="1"/>
    </row>
    <row r="2441" spans="1:6" x14ac:dyDescent="0.25">
      <c r="A2441" s="188"/>
      <c r="B2441" s="188"/>
      <c r="C2441" s="1"/>
      <c r="D2441" s="1"/>
      <c r="E2441" s="1"/>
      <c r="F2441" s="1"/>
    </row>
    <row r="2442" spans="1:6" x14ac:dyDescent="0.25">
      <c r="A2442" s="188"/>
      <c r="B2442" s="188"/>
      <c r="C2442" s="1"/>
      <c r="D2442" s="1"/>
      <c r="E2442" s="1"/>
      <c r="F2442" s="1"/>
    </row>
    <row r="2443" spans="1:6" x14ac:dyDescent="0.25">
      <c r="A2443" s="188"/>
      <c r="B2443" s="188"/>
      <c r="C2443" s="1"/>
      <c r="D2443" s="1"/>
      <c r="E2443" s="1"/>
      <c r="F2443" s="1"/>
    </row>
    <row r="2444" spans="1:6" x14ac:dyDescent="0.25">
      <c r="A2444" s="188"/>
      <c r="B2444" s="188"/>
      <c r="C2444" s="1"/>
      <c r="D2444" s="1"/>
      <c r="E2444" s="1"/>
      <c r="F2444" s="1"/>
    </row>
    <row r="2445" spans="1:6" x14ac:dyDescent="0.25">
      <c r="A2445" s="188"/>
      <c r="B2445" s="188"/>
      <c r="C2445" s="1"/>
      <c r="D2445" s="1"/>
      <c r="E2445" s="1"/>
      <c r="F2445" s="1"/>
    </row>
    <row r="2446" spans="1:6" x14ac:dyDescent="0.25">
      <c r="A2446" s="188"/>
      <c r="B2446" s="188"/>
      <c r="C2446" s="1"/>
      <c r="D2446" s="1"/>
      <c r="E2446" s="1"/>
      <c r="F2446" s="1"/>
    </row>
    <row r="2447" spans="1:6" x14ac:dyDescent="0.25">
      <c r="A2447" s="188"/>
      <c r="B2447" s="188"/>
      <c r="C2447" s="1"/>
      <c r="D2447" s="1"/>
      <c r="E2447" s="1"/>
      <c r="F2447" s="1"/>
    </row>
    <row r="2448" spans="1:6" x14ac:dyDescent="0.25">
      <c r="A2448" s="188"/>
      <c r="B2448" s="188"/>
      <c r="C2448" s="1"/>
      <c r="D2448" s="1"/>
      <c r="E2448" s="1"/>
      <c r="F2448" s="1"/>
    </row>
    <row r="2449" spans="1:6" x14ac:dyDescent="0.25">
      <c r="A2449" s="188"/>
      <c r="B2449" s="188"/>
      <c r="C2449" s="1"/>
      <c r="D2449" s="1"/>
      <c r="E2449" s="1"/>
      <c r="F2449" s="1"/>
    </row>
    <row r="2450" spans="1:6" x14ac:dyDescent="0.25">
      <c r="A2450" s="188"/>
      <c r="B2450" s="188"/>
      <c r="C2450" s="1"/>
      <c r="D2450" s="1"/>
      <c r="E2450" s="1"/>
      <c r="F2450" s="1"/>
    </row>
    <row r="2451" spans="1:6" x14ac:dyDescent="0.25">
      <c r="A2451" s="188"/>
      <c r="B2451" s="188"/>
      <c r="C2451" s="1"/>
      <c r="D2451" s="1"/>
      <c r="E2451" s="1"/>
      <c r="F2451" s="1"/>
    </row>
    <row r="2452" spans="1:6" x14ac:dyDescent="0.25">
      <c r="A2452" s="188"/>
      <c r="B2452" s="188"/>
      <c r="C2452" s="1"/>
      <c r="D2452" s="1"/>
      <c r="E2452" s="1"/>
      <c r="F2452" s="1"/>
    </row>
    <row r="2453" spans="1:6" x14ac:dyDescent="0.25">
      <c r="A2453" s="188"/>
      <c r="B2453" s="188"/>
      <c r="C2453" s="1"/>
      <c r="D2453" s="1"/>
      <c r="E2453" s="1"/>
      <c r="F2453" s="1"/>
    </row>
    <row r="2454" spans="1:6" x14ac:dyDescent="0.25">
      <c r="A2454" s="188"/>
      <c r="B2454" s="188"/>
      <c r="C2454" s="1"/>
      <c r="D2454" s="1"/>
      <c r="E2454" s="1"/>
      <c r="F2454" s="1"/>
    </row>
    <row r="2455" spans="1:6" x14ac:dyDescent="0.25">
      <c r="A2455" s="188"/>
      <c r="B2455" s="188"/>
      <c r="C2455" s="1"/>
      <c r="D2455" s="1"/>
      <c r="E2455" s="1"/>
      <c r="F2455" s="1"/>
    </row>
    <row r="2456" spans="1:6" x14ac:dyDescent="0.25">
      <c r="A2456" s="188"/>
      <c r="B2456" s="188"/>
      <c r="C2456" s="1"/>
      <c r="D2456" s="1"/>
      <c r="E2456" s="1"/>
      <c r="F2456" s="1"/>
    </row>
    <row r="2457" spans="1:6" x14ac:dyDescent="0.25">
      <c r="A2457" s="188"/>
      <c r="B2457" s="188"/>
      <c r="C2457" s="1"/>
      <c r="D2457" s="1"/>
      <c r="E2457" s="1"/>
      <c r="F2457" s="1"/>
    </row>
    <row r="2458" spans="1:6" x14ac:dyDescent="0.25">
      <c r="A2458" s="188"/>
      <c r="B2458" s="188"/>
      <c r="C2458" s="1"/>
      <c r="D2458" s="1"/>
      <c r="E2458" s="1"/>
      <c r="F2458" s="1"/>
    </row>
    <row r="2459" spans="1:6" x14ac:dyDescent="0.25">
      <c r="A2459" s="188"/>
      <c r="B2459" s="188"/>
      <c r="C2459" s="1"/>
      <c r="D2459" s="1"/>
      <c r="E2459" s="1"/>
      <c r="F2459" s="1"/>
    </row>
    <row r="2460" spans="1:6" x14ac:dyDescent="0.25">
      <c r="A2460" s="188"/>
      <c r="B2460" s="188"/>
      <c r="C2460" s="1"/>
      <c r="D2460" s="1"/>
      <c r="E2460" s="1"/>
      <c r="F2460" s="1"/>
    </row>
    <row r="2461" spans="1:6" x14ac:dyDescent="0.25">
      <c r="A2461" s="188"/>
      <c r="B2461" s="188"/>
      <c r="C2461" s="1"/>
      <c r="D2461" s="1"/>
      <c r="E2461" s="1"/>
      <c r="F2461" s="1"/>
    </row>
    <row r="2462" spans="1:6" x14ac:dyDescent="0.25">
      <c r="A2462" s="188"/>
      <c r="B2462" s="188"/>
      <c r="C2462" s="1"/>
      <c r="D2462" s="1"/>
      <c r="E2462" s="1"/>
      <c r="F2462" s="1"/>
    </row>
    <row r="2463" spans="1:6" x14ac:dyDescent="0.25">
      <c r="A2463" s="188"/>
      <c r="B2463" s="188"/>
      <c r="C2463" s="1"/>
      <c r="D2463" s="1"/>
      <c r="E2463" s="1"/>
      <c r="F2463" s="1"/>
    </row>
    <row r="2464" spans="1:6" x14ac:dyDescent="0.25">
      <c r="A2464" s="188"/>
      <c r="B2464" s="188"/>
      <c r="C2464" s="1"/>
      <c r="D2464" s="1"/>
      <c r="E2464" s="1"/>
      <c r="F2464" s="1"/>
    </row>
    <row r="2465" spans="1:6" x14ac:dyDescent="0.25">
      <c r="A2465" s="188"/>
      <c r="B2465" s="188"/>
      <c r="C2465" s="1"/>
      <c r="D2465" s="1"/>
      <c r="E2465" s="1"/>
      <c r="F2465" s="1"/>
    </row>
    <row r="2466" spans="1:6" x14ac:dyDescent="0.25">
      <c r="A2466" s="188"/>
      <c r="B2466" s="188"/>
      <c r="C2466" s="1"/>
      <c r="D2466" s="1"/>
      <c r="E2466" s="1"/>
      <c r="F2466" s="1"/>
    </row>
    <row r="2467" spans="1:6" x14ac:dyDescent="0.25">
      <c r="A2467" s="188"/>
      <c r="B2467" s="188"/>
      <c r="C2467" s="1"/>
      <c r="D2467" s="1"/>
      <c r="E2467" s="1"/>
      <c r="F2467" s="1"/>
    </row>
    <row r="2468" spans="1:6" x14ac:dyDescent="0.25">
      <c r="A2468" s="188"/>
      <c r="B2468" s="188"/>
      <c r="C2468" s="1"/>
      <c r="D2468" s="1"/>
      <c r="E2468" s="1"/>
      <c r="F2468" s="1"/>
    </row>
    <row r="2469" spans="1:6" x14ac:dyDescent="0.25">
      <c r="A2469" s="188"/>
      <c r="B2469" s="188"/>
      <c r="C2469" s="1"/>
      <c r="D2469" s="1"/>
      <c r="E2469" s="1"/>
      <c r="F2469" s="1"/>
    </row>
    <row r="2470" spans="1:6" x14ac:dyDescent="0.25">
      <c r="A2470" s="188"/>
      <c r="B2470" s="188"/>
      <c r="C2470" s="1"/>
      <c r="D2470" s="1"/>
      <c r="E2470" s="1"/>
      <c r="F2470" s="1"/>
    </row>
    <row r="2471" spans="1:6" x14ac:dyDescent="0.25">
      <c r="A2471" s="188"/>
      <c r="B2471" s="188"/>
      <c r="C2471" s="1"/>
      <c r="D2471" s="1"/>
      <c r="E2471" s="1"/>
      <c r="F2471" s="1"/>
    </row>
    <row r="2472" spans="1:6" x14ac:dyDescent="0.25">
      <c r="A2472" s="188"/>
      <c r="B2472" s="188"/>
      <c r="C2472" s="1"/>
      <c r="D2472" s="1"/>
      <c r="E2472" s="1"/>
      <c r="F2472" s="1"/>
    </row>
    <row r="2473" spans="1:6" x14ac:dyDescent="0.25">
      <c r="A2473" s="188"/>
      <c r="B2473" s="188"/>
      <c r="C2473" s="1"/>
      <c r="D2473" s="1"/>
      <c r="E2473" s="1"/>
      <c r="F2473" s="1"/>
    </row>
    <row r="2474" spans="1:6" x14ac:dyDescent="0.25">
      <c r="A2474" s="188"/>
      <c r="B2474" s="188"/>
      <c r="C2474" s="1"/>
      <c r="D2474" s="1"/>
      <c r="E2474" s="1"/>
      <c r="F2474" s="1"/>
    </row>
    <row r="2475" spans="1:6" x14ac:dyDescent="0.25">
      <c r="A2475" s="188"/>
      <c r="B2475" s="188"/>
      <c r="C2475" s="1"/>
      <c r="D2475" s="1"/>
      <c r="E2475" s="1"/>
      <c r="F2475" s="1"/>
    </row>
    <row r="2476" spans="1:6" x14ac:dyDescent="0.25">
      <c r="A2476" s="188"/>
      <c r="B2476" s="188"/>
      <c r="C2476" s="1"/>
      <c r="D2476" s="1"/>
      <c r="E2476" s="1"/>
      <c r="F2476" s="1"/>
    </row>
    <row r="2477" spans="1:6" x14ac:dyDescent="0.25">
      <c r="A2477" s="188"/>
      <c r="B2477" s="188"/>
      <c r="C2477" s="1"/>
      <c r="D2477" s="1"/>
      <c r="E2477" s="1"/>
      <c r="F2477" s="1"/>
    </row>
    <row r="2478" spans="1:6" x14ac:dyDescent="0.25">
      <c r="A2478" s="188"/>
      <c r="B2478" s="188"/>
      <c r="C2478" s="1"/>
      <c r="D2478" s="1"/>
      <c r="E2478" s="1"/>
      <c r="F2478" s="1"/>
    </row>
    <row r="2479" spans="1:6" x14ac:dyDescent="0.25">
      <c r="A2479" s="188"/>
      <c r="B2479" s="188"/>
      <c r="C2479" s="1"/>
      <c r="D2479" s="1"/>
      <c r="E2479" s="1"/>
      <c r="F2479" s="1"/>
    </row>
    <row r="2480" spans="1:6" x14ac:dyDescent="0.25">
      <c r="A2480" s="188"/>
      <c r="B2480" s="188"/>
      <c r="C2480" s="1"/>
      <c r="D2480" s="1"/>
      <c r="E2480" s="1"/>
      <c r="F2480" s="1"/>
    </row>
    <row r="2481" spans="1:6" x14ac:dyDescent="0.25">
      <c r="A2481" s="188"/>
      <c r="B2481" s="188"/>
      <c r="C2481" s="1"/>
      <c r="D2481" s="1"/>
      <c r="E2481" s="1"/>
      <c r="F2481" s="1"/>
    </row>
    <row r="2482" spans="1:6" x14ac:dyDescent="0.25">
      <c r="A2482" s="188"/>
      <c r="B2482" s="188"/>
      <c r="C2482" s="1"/>
      <c r="D2482" s="1"/>
      <c r="E2482" s="1"/>
      <c r="F2482" s="1"/>
    </row>
    <row r="2483" spans="1:6" x14ac:dyDescent="0.25">
      <c r="A2483" s="188"/>
      <c r="B2483" s="188"/>
      <c r="C2483" s="1"/>
      <c r="D2483" s="1"/>
      <c r="E2483" s="1"/>
      <c r="F2483" s="1"/>
    </row>
    <row r="2484" spans="1:6" x14ac:dyDescent="0.25">
      <c r="A2484" s="188"/>
      <c r="B2484" s="188"/>
      <c r="C2484" s="1"/>
      <c r="D2484" s="1"/>
      <c r="E2484" s="1"/>
      <c r="F2484" s="1"/>
    </row>
    <row r="2485" spans="1:6" x14ac:dyDescent="0.25">
      <c r="A2485" s="188"/>
      <c r="B2485" s="188"/>
      <c r="C2485" s="1"/>
      <c r="D2485" s="1"/>
      <c r="E2485" s="1"/>
      <c r="F2485" s="1"/>
    </row>
    <row r="2486" spans="1:6" x14ac:dyDescent="0.25">
      <c r="A2486" s="188"/>
      <c r="B2486" s="188"/>
      <c r="C2486" s="1"/>
      <c r="D2486" s="1"/>
      <c r="E2486" s="1"/>
      <c r="F2486" s="1"/>
    </row>
    <row r="2487" spans="1:6" x14ac:dyDescent="0.25">
      <c r="A2487" s="188"/>
      <c r="B2487" s="188"/>
      <c r="C2487" s="1"/>
      <c r="D2487" s="1"/>
      <c r="E2487" s="1"/>
      <c r="F2487" s="1"/>
    </row>
    <row r="2488" spans="1:6" x14ac:dyDescent="0.25">
      <c r="A2488" s="188"/>
      <c r="B2488" s="188"/>
      <c r="C2488" s="1"/>
      <c r="D2488" s="1"/>
      <c r="E2488" s="1"/>
      <c r="F2488" s="1"/>
    </row>
    <row r="2489" spans="1:6" x14ac:dyDescent="0.25">
      <c r="A2489" s="188"/>
      <c r="B2489" s="188"/>
      <c r="C2489" s="1"/>
      <c r="D2489" s="1"/>
      <c r="E2489" s="1"/>
      <c r="F2489" s="1"/>
    </row>
    <row r="2490" spans="1:6" x14ac:dyDescent="0.25">
      <c r="A2490" s="188"/>
      <c r="B2490" s="188"/>
      <c r="C2490" s="1"/>
      <c r="D2490" s="1"/>
      <c r="E2490" s="1"/>
      <c r="F2490" s="1"/>
    </row>
    <row r="2491" spans="1:6" x14ac:dyDescent="0.25">
      <c r="A2491" s="188"/>
      <c r="B2491" s="188"/>
      <c r="C2491" s="1"/>
      <c r="D2491" s="1"/>
      <c r="E2491" s="1"/>
      <c r="F2491" s="1"/>
    </row>
    <row r="2492" spans="1:6" x14ac:dyDescent="0.25">
      <c r="A2492" s="188"/>
      <c r="B2492" s="188"/>
      <c r="C2492" s="1"/>
      <c r="D2492" s="1"/>
      <c r="E2492" s="1"/>
      <c r="F2492" s="1"/>
    </row>
    <row r="2493" spans="1:6" x14ac:dyDescent="0.25">
      <c r="A2493" s="188"/>
      <c r="B2493" s="188"/>
      <c r="C2493" s="1"/>
      <c r="D2493" s="1"/>
      <c r="E2493" s="1"/>
      <c r="F2493" s="1"/>
    </row>
    <row r="2494" spans="1:6" x14ac:dyDescent="0.25">
      <c r="A2494" s="188"/>
      <c r="B2494" s="188"/>
      <c r="C2494" s="1"/>
      <c r="D2494" s="1"/>
      <c r="E2494" s="1"/>
      <c r="F2494" s="1"/>
    </row>
    <row r="2495" spans="1:6" x14ac:dyDescent="0.25">
      <c r="A2495" s="188"/>
      <c r="B2495" s="188"/>
      <c r="C2495" s="1"/>
      <c r="D2495" s="1"/>
      <c r="E2495" s="1"/>
      <c r="F2495" s="1"/>
    </row>
    <row r="2496" spans="1:6" x14ac:dyDescent="0.25">
      <c r="A2496" s="188"/>
      <c r="B2496" s="188"/>
      <c r="C2496" s="1"/>
      <c r="D2496" s="1"/>
      <c r="E2496" s="1"/>
      <c r="F2496" s="1"/>
    </row>
    <row r="2497" spans="1:6" x14ac:dyDescent="0.25">
      <c r="A2497" s="188"/>
      <c r="B2497" s="188"/>
      <c r="C2497" s="1"/>
      <c r="D2497" s="1"/>
      <c r="E2497" s="1"/>
      <c r="F2497" s="1"/>
    </row>
    <row r="2498" spans="1:6" x14ac:dyDescent="0.25">
      <c r="A2498" s="188"/>
      <c r="B2498" s="188"/>
      <c r="C2498" s="1"/>
      <c r="D2498" s="1"/>
      <c r="E2498" s="1"/>
      <c r="F2498" s="1"/>
    </row>
    <row r="2499" spans="1:6" x14ac:dyDescent="0.25">
      <c r="A2499" s="188"/>
      <c r="B2499" s="188"/>
      <c r="C2499" s="1"/>
      <c r="D2499" s="1"/>
      <c r="E2499" s="1"/>
      <c r="F2499" s="1"/>
    </row>
    <row r="2500" spans="1:6" x14ac:dyDescent="0.25">
      <c r="A2500" s="188"/>
      <c r="B2500" s="188"/>
      <c r="C2500" s="1"/>
      <c r="D2500" s="1"/>
      <c r="E2500" s="1"/>
      <c r="F2500" s="1"/>
    </row>
    <row r="2501" spans="1:6" x14ac:dyDescent="0.25">
      <c r="A2501" s="188"/>
      <c r="B2501" s="188"/>
      <c r="C2501" s="1"/>
      <c r="D2501" s="1"/>
      <c r="E2501" s="1"/>
      <c r="F2501" s="1"/>
    </row>
    <row r="2502" spans="1:6" x14ac:dyDescent="0.25">
      <c r="A2502" s="188"/>
      <c r="B2502" s="188"/>
      <c r="C2502" s="1"/>
      <c r="D2502" s="1"/>
      <c r="E2502" s="1"/>
      <c r="F2502" s="1"/>
    </row>
    <row r="2503" spans="1:6" x14ac:dyDescent="0.25">
      <c r="A2503" s="188"/>
      <c r="B2503" s="188"/>
      <c r="C2503" s="1"/>
      <c r="D2503" s="1"/>
      <c r="E2503" s="1"/>
      <c r="F2503" s="1"/>
    </row>
    <row r="2504" spans="1:6" x14ac:dyDescent="0.25">
      <c r="A2504" s="188"/>
      <c r="B2504" s="188"/>
      <c r="C2504" s="1"/>
      <c r="D2504" s="1"/>
      <c r="E2504" s="1"/>
      <c r="F2504" s="1"/>
    </row>
    <row r="2505" spans="1:6" x14ac:dyDescent="0.25">
      <c r="A2505" s="188"/>
      <c r="B2505" s="188"/>
      <c r="C2505" s="1"/>
      <c r="D2505" s="1"/>
      <c r="E2505" s="1"/>
      <c r="F2505" s="1"/>
    </row>
    <row r="2506" spans="1:6" x14ac:dyDescent="0.25">
      <c r="A2506" s="188"/>
      <c r="B2506" s="188"/>
      <c r="C2506" s="1"/>
      <c r="D2506" s="1"/>
      <c r="E2506" s="1"/>
      <c r="F2506" s="1"/>
    </row>
    <row r="2507" spans="1:6" x14ac:dyDescent="0.25">
      <c r="A2507" s="188"/>
      <c r="B2507" s="188"/>
      <c r="C2507" s="1"/>
      <c r="D2507" s="1"/>
      <c r="E2507" s="1"/>
      <c r="F2507" s="1"/>
    </row>
    <row r="2508" spans="1:6" x14ac:dyDescent="0.25">
      <c r="A2508" s="188"/>
      <c r="B2508" s="188"/>
      <c r="C2508" s="1"/>
      <c r="D2508" s="1"/>
      <c r="E2508" s="1"/>
      <c r="F2508" s="1"/>
    </row>
    <row r="2509" spans="1:6" x14ac:dyDescent="0.25">
      <c r="A2509" s="188"/>
      <c r="B2509" s="188"/>
      <c r="C2509" s="1"/>
      <c r="D2509" s="1"/>
      <c r="E2509" s="1"/>
      <c r="F2509" s="1"/>
    </row>
    <row r="2510" spans="1:6" x14ac:dyDescent="0.25">
      <c r="A2510" s="188"/>
      <c r="B2510" s="188"/>
      <c r="C2510" s="1"/>
      <c r="D2510" s="1"/>
      <c r="E2510" s="1"/>
      <c r="F2510" s="1"/>
    </row>
    <row r="2511" spans="1:6" x14ac:dyDescent="0.25">
      <c r="A2511" s="188"/>
      <c r="B2511" s="188"/>
      <c r="C2511" s="1"/>
      <c r="D2511" s="1"/>
      <c r="E2511" s="1"/>
      <c r="F2511" s="1"/>
    </row>
    <row r="2512" spans="1:6" x14ac:dyDescent="0.25">
      <c r="A2512" s="188"/>
      <c r="B2512" s="188"/>
      <c r="C2512" s="1"/>
      <c r="D2512" s="1"/>
      <c r="E2512" s="1"/>
      <c r="F2512" s="1"/>
    </row>
    <row r="2513" spans="1:6" x14ac:dyDescent="0.25">
      <c r="A2513" s="188"/>
      <c r="B2513" s="188"/>
      <c r="C2513" s="1"/>
      <c r="D2513" s="1"/>
      <c r="E2513" s="1"/>
      <c r="F2513" s="1"/>
    </row>
    <row r="2514" spans="1:6" x14ac:dyDescent="0.25">
      <c r="A2514" s="188"/>
      <c r="B2514" s="188"/>
      <c r="C2514" s="1"/>
      <c r="D2514" s="1"/>
      <c r="E2514" s="1"/>
      <c r="F2514" s="1"/>
    </row>
    <row r="2515" spans="1:6" x14ac:dyDescent="0.25">
      <c r="A2515" s="188"/>
      <c r="B2515" s="188"/>
      <c r="C2515" s="1"/>
      <c r="D2515" s="1"/>
      <c r="E2515" s="1"/>
      <c r="F2515" s="1"/>
    </row>
    <row r="2516" spans="1:6" x14ac:dyDescent="0.25">
      <c r="A2516" s="188"/>
      <c r="B2516" s="188"/>
      <c r="C2516" s="1"/>
      <c r="D2516" s="1"/>
      <c r="E2516" s="1"/>
      <c r="F2516" s="1"/>
    </row>
    <row r="2517" spans="1:6" x14ac:dyDescent="0.25">
      <c r="A2517" s="188"/>
      <c r="B2517" s="188"/>
      <c r="C2517" s="1"/>
      <c r="D2517" s="1"/>
      <c r="E2517" s="1"/>
      <c r="F2517" s="1"/>
    </row>
    <row r="2518" spans="1:6" x14ac:dyDescent="0.25">
      <c r="A2518" s="188"/>
      <c r="B2518" s="188"/>
      <c r="C2518" s="1"/>
      <c r="D2518" s="1"/>
      <c r="E2518" s="1"/>
      <c r="F2518" s="1"/>
    </row>
    <row r="2519" spans="1:6" x14ac:dyDescent="0.25">
      <c r="A2519" s="188"/>
      <c r="B2519" s="188"/>
      <c r="C2519" s="1"/>
      <c r="D2519" s="1"/>
      <c r="E2519" s="1"/>
      <c r="F2519" s="1"/>
    </row>
    <row r="2520" spans="1:6" x14ac:dyDescent="0.25">
      <c r="A2520" s="188"/>
      <c r="B2520" s="188"/>
      <c r="C2520" s="1"/>
      <c r="D2520" s="1"/>
      <c r="E2520" s="1"/>
      <c r="F2520" s="1"/>
    </row>
    <row r="2521" spans="1:6" x14ac:dyDescent="0.25">
      <c r="A2521" s="188"/>
      <c r="B2521" s="188"/>
      <c r="C2521" s="1"/>
      <c r="D2521" s="1"/>
      <c r="E2521" s="1"/>
      <c r="F2521" s="1"/>
    </row>
    <row r="2522" spans="1:6" x14ac:dyDescent="0.25">
      <c r="A2522" s="188"/>
      <c r="B2522" s="188"/>
      <c r="C2522" s="1"/>
      <c r="D2522" s="1"/>
      <c r="E2522" s="1"/>
      <c r="F2522" s="1"/>
    </row>
    <row r="2523" spans="1:6" x14ac:dyDescent="0.25">
      <c r="A2523" s="188"/>
      <c r="B2523" s="188"/>
      <c r="C2523" s="1"/>
      <c r="D2523" s="1"/>
      <c r="E2523" s="1"/>
      <c r="F2523" s="1"/>
    </row>
    <row r="2524" spans="1:6" x14ac:dyDescent="0.25">
      <c r="A2524" s="188"/>
      <c r="B2524" s="188"/>
      <c r="C2524" s="1"/>
      <c r="D2524" s="1"/>
      <c r="E2524" s="1"/>
      <c r="F2524" s="1"/>
    </row>
    <row r="2525" spans="1:6" x14ac:dyDescent="0.25">
      <c r="A2525" s="188"/>
      <c r="B2525" s="188"/>
      <c r="C2525" s="1"/>
      <c r="D2525" s="1"/>
      <c r="E2525" s="1"/>
      <c r="F2525" s="1"/>
    </row>
    <row r="2526" spans="1:6" x14ac:dyDescent="0.25">
      <c r="A2526" s="188"/>
      <c r="B2526" s="188"/>
      <c r="C2526" s="1"/>
      <c r="D2526" s="1"/>
      <c r="E2526" s="1"/>
      <c r="F2526" s="1"/>
    </row>
    <row r="2527" spans="1:6" x14ac:dyDescent="0.25">
      <c r="A2527" s="188"/>
      <c r="B2527" s="188"/>
      <c r="C2527" s="1"/>
      <c r="D2527" s="1"/>
      <c r="E2527" s="1"/>
      <c r="F2527" s="1"/>
    </row>
    <row r="2528" spans="1:6" x14ac:dyDescent="0.25">
      <c r="A2528" s="188"/>
      <c r="B2528" s="188"/>
      <c r="C2528" s="1"/>
      <c r="D2528" s="1"/>
      <c r="E2528" s="1"/>
      <c r="F2528" s="1"/>
    </row>
    <row r="2529" spans="1:6" x14ac:dyDescent="0.25">
      <c r="A2529" s="188"/>
      <c r="B2529" s="188"/>
      <c r="C2529" s="1"/>
      <c r="D2529" s="1"/>
      <c r="E2529" s="1"/>
      <c r="F2529" s="1"/>
    </row>
    <row r="2530" spans="1:6" x14ac:dyDescent="0.25">
      <c r="A2530" s="188"/>
      <c r="B2530" s="188"/>
      <c r="C2530" s="1"/>
      <c r="D2530" s="1"/>
      <c r="E2530" s="1"/>
      <c r="F2530" s="1"/>
    </row>
    <row r="2531" spans="1:6" x14ac:dyDescent="0.25">
      <c r="A2531" s="188"/>
      <c r="B2531" s="188"/>
      <c r="C2531" s="1"/>
      <c r="D2531" s="1"/>
      <c r="E2531" s="1"/>
      <c r="F2531" s="1"/>
    </row>
    <row r="2532" spans="1:6" x14ac:dyDescent="0.25">
      <c r="A2532" s="188"/>
      <c r="B2532" s="188"/>
      <c r="C2532" s="1"/>
      <c r="D2532" s="1"/>
      <c r="E2532" s="1"/>
      <c r="F2532" s="1"/>
    </row>
    <row r="2533" spans="1:6" x14ac:dyDescent="0.25">
      <c r="A2533" s="188"/>
      <c r="B2533" s="188"/>
      <c r="C2533" s="1"/>
      <c r="D2533" s="1"/>
      <c r="E2533" s="1"/>
      <c r="F2533" s="1"/>
    </row>
    <row r="2534" spans="1:6" x14ac:dyDescent="0.25">
      <c r="A2534" s="188"/>
      <c r="B2534" s="188"/>
      <c r="C2534" s="1"/>
      <c r="D2534" s="1"/>
      <c r="E2534" s="1"/>
      <c r="F2534" s="1"/>
    </row>
    <row r="2535" spans="1:6" x14ac:dyDescent="0.25">
      <c r="A2535" s="188"/>
      <c r="B2535" s="188"/>
      <c r="C2535" s="1"/>
      <c r="D2535" s="1"/>
      <c r="E2535" s="1"/>
      <c r="F2535" s="1"/>
    </row>
    <row r="2536" spans="1:6" x14ac:dyDescent="0.25">
      <c r="A2536" s="188"/>
      <c r="B2536" s="188"/>
      <c r="C2536" s="1"/>
      <c r="D2536" s="1"/>
      <c r="E2536" s="1"/>
      <c r="F2536" s="1"/>
    </row>
    <row r="2537" spans="1:6" x14ac:dyDescent="0.25">
      <c r="A2537" s="188"/>
      <c r="B2537" s="188"/>
      <c r="C2537" s="1"/>
      <c r="D2537" s="1"/>
      <c r="E2537" s="1"/>
      <c r="F2537" s="1"/>
    </row>
    <row r="2538" spans="1:6" x14ac:dyDescent="0.25">
      <c r="A2538" s="188"/>
      <c r="B2538" s="188"/>
      <c r="C2538" s="1"/>
      <c r="D2538" s="1"/>
      <c r="E2538" s="1"/>
      <c r="F2538" s="1"/>
    </row>
    <row r="2539" spans="1:6" x14ac:dyDescent="0.25">
      <c r="A2539" s="188"/>
      <c r="B2539" s="188"/>
      <c r="C2539" s="1"/>
      <c r="D2539" s="1"/>
      <c r="E2539" s="1"/>
      <c r="F2539" s="1"/>
    </row>
    <row r="2540" spans="1:6" x14ac:dyDescent="0.25">
      <c r="A2540" s="188"/>
      <c r="B2540" s="188"/>
      <c r="C2540" s="1"/>
      <c r="D2540" s="1"/>
      <c r="E2540" s="1"/>
      <c r="F2540" s="1"/>
    </row>
    <row r="2541" spans="1:6" x14ac:dyDescent="0.25">
      <c r="A2541" s="188"/>
      <c r="B2541" s="188"/>
      <c r="C2541" s="1"/>
      <c r="D2541" s="1"/>
      <c r="E2541" s="1"/>
      <c r="F2541" s="1"/>
    </row>
    <row r="2542" spans="1:6" x14ac:dyDescent="0.25">
      <c r="A2542" s="188"/>
      <c r="B2542" s="188"/>
      <c r="C2542" s="1"/>
      <c r="D2542" s="1"/>
      <c r="E2542" s="1"/>
      <c r="F2542" s="1"/>
    </row>
    <row r="2543" spans="1:6" x14ac:dyDescent="0.25">
      <c r="A2543" s="188"/>
      <c r="B2543" s="188"/>
      <c r="C2543" s="1"/>
      <c r="D2543" s="1"/>
      <c r="E2543" s="1"/>
      <c r="F2543" s="1"/>
    </row>
    <row r="2544" spans="1:6" x14ac:dyDescent="0.25">
      <c r="A2544" s="188"/>
      <c r="B2544" s="188"/>
      <c r="C2544" s="1"/>
      <c r="D2544" s="1"/>
      <c r="E2544" s="1"/>
      <c r="F2544" s="1"/>
    </row>
    <row r="2545" spans="1:6" x14ac:dyDescent="0.25">
      <c r="A2545" s="188"/>
      <c r="B2545" s="188"/>
      <c r="C2545" s="1"/>
      <c r="D2545" s="1"/>
      <c r="E2545" s="1"/>
      <c r="F2545" s="1"/>
    </row>
    <row r="2546" spans="1:6" x14ac:dyDescent="0.25">
      <c r="A2546" s="188"/>
      <c r="B2546" s="188"/>
      <c r="C2546" s="1"/>
      <c r="D2546" s="1"/>
      <c r="E2546" s="1"/>
      <c r="F2546" s="1"/>
    </row>
    <row r="2547" spans="1:6" x14ac:dyDescent="0.25">
      <c r="A2547" s="188"/>
      <c r="B2547" s="188"/>
      <c r="C2547" s="1"/>
      <c r="D2547" s="1"/>
      <c r="E2547" s="1"/>
      <c r="F2547" s="1"/>
    </row>
    <row r="2548" spans="1:6" x14ac:dyDescent="0.25">
      <c r="A2548" s="188"/>
      <c r="B2548" s="188"/>
      <c r="C2548" s="1"/>
      <c r="D2548" s="1"/>
      <c r="E2548" s="1"/>
      <c r="F2548" s="1"/>
    </row>
    <row r="2549" spans="1:6" x14ac:dyDescent="0.25">
      <c r="A2549" s="188"/>
      <c r="B2549" s="188"/>
      <c r="C2549" s="1"/>
      <c r="D2549" s="1"/>
      <c r="E2549" s="1"/>
      <c r="F2549" s="1"/>
    </row>
    <row r="2550" spans="1:6" x14ac:dyDescent="0.25">
      <c r="A2550" s="188"/>
      <c r="B2550" s="188"/>
      <c r="C2550" s="1"/>
      <c r="D2550" s="1"/>
      <c r="E2550" s="1"/>
      <c r="F2550" s="1"/>
    </row>
    <row r="2551" spans="1:6" x14ac:dyDescent="0.25">
      <c r="A2551" s="188"/>
      <c r="B2551" s="188"/>
      <c r="C2551" s="1"/>
      <c r="D2551" s="1"/>
      <c r="E2551" s="1"/>
      <c r="F2551" s="1"/>
    </row>
    <row r="2552" spans="1:6" x14ac:dyDescent="0.25">
      <c r="A2552" s="188"/>
      <c r="B2552" s="188"/>
      <c r="C2552" s="1"/>
      <c r="D2552" s="1"/>
      <c r="E2552" s="1"/>
      <c r="F2552" s="1"/>
    </row>
    <row r="2553" spans="1:6" x14ac:dyDescent="0.25">
      <c r="A2553" s="188"/>
      <c r="B2553" s="188"/>
      <c r="C2553" s="1"/>
      <c r="D2553" s="1"/>
      <c r="E2553" s="1"/>
      <c r="F2553" s="1"/>
    </row>
    <row r="2554" spans="1:6" x14ac:dyDescent="0.25">
      <c r="A2554" s="188"/>
      <c r="B2554" s="188"/>
      <c r="C2554" s="1"/>
      <c r="D2554" s="1"/>
      <c r="E2554" s="1"/>
      <c r="F2554" s="1"/>
    </row>
    <row r="2555" spans="1:6" x14ac:dyDescent="0.25">
      <c r="A2555" s="188"/>
      <c r="B2555" s="188"/>
      <c r="C2555" s="1"/>
      <c r="D2555" s="1"/>
      <c r="E2555" s="1"/>
      <c r="F2555" s="1"/>
    </row>
    <row r="2556" spans="1:6" x14ac:dyDescent="0.25">
      <c r="A2556" s="188"/>
      <c r="B2556" s="188"/>
      <c r="C2556" s="1"/>
      <c r="D2556" s="1"/>
      <c r="E2556" s="1"/>
      <c r="F2556" s="1"/>
    </row>
    <row r="2557" spans="1:6" x14ac:dyDescent="0.25">
      <c r="A2557" s="188"/>
      <c r="B2557" s="188"/>
      <c r="C2557" s="1"/>
      <c r="D2557" s="1"/>
      <c r="E2557" s="1"/>
      <c r="F2557" s="1"/>
    </row>
    <row r="2558" spans="1:6" x14ac:dyDescent="0.25">
      <c r="A2558" s="188"/>
      <c r="B2558" s="188"/>
      <c r="C2558" s="1"/>
      <c r="D2558" s="1"/>
      <c r="E2558" s="1"/>
      <c r="F2558" s="1"/>
    </row>
    <row r="2559" spans="1:6" x14ac:dyDescent="0.25">
      <c r="A2559" s="188"/>
      <c r="B2559" s="188"/>
      <c r="C2559" s="1"/>
      <c r="D2559" s="1"/>
      <c r="E2559" s="1"/>
      <c r="F2559" s="1"/>
    </row>
    <row r="2560" spans="1:6" x14ac:dyDescent="0.25">
      <c r="A2560" s="188"/>
      <c r="B2560" s="188"/>
      <c r="C2560" s="1"/>
      <c r="D2560" s="1"/>
      <c r="E2560" s="1"/>
      <c r="F2560" s="1"/>
    </row>
    <row r="2561" spans="1:6" x14ac:dyDescent="0.25">
      <c r="A2561" s="188"/>
      <c r="B2561" s="188"/>
      <c r="C2561" s="1"/>
      <c r="D2561" s="1"/>
      <c r="E2561" s="1"/>
      <c r="F2561" s="1"/>
    </row>
    <row r="2562" spans="1:6" x14ac:dyDescent="0.25">
      <c r="A2562" s="188"/>
      <c r="B2562" s="188"/>
      <c r="C2562" s="1"/>
      <c r="D2562" s="1"/>
      <c r="E2562" s="1"/>
      <c r="F2562" s="1"/>
    </row>
    <row r="2563" spans="1:6" x14ac:dyDescent="0.25">
      <c r="A2563" s="188"/>
      <c r="B2563" s="188"/>
      <c r="C2563" s="1"/>
      <c r="D2563" s="1"/>
      <c r="E2563" s="1"/>
      <c r="F2563" s="1"/>
    </row>
    <row r="2564" spans="1:6" x14ac:dyDescent="0.25">
      <c r="A2564" s="188"/>
      <c r="B2564" s="188"/>
      <c r="C2564" s="1"/>
      <c r="D2564" s="1"/>
      <c r="E2564" s="1"/>
      <c r="F2564" s="1"/>
    </row>
    <row r="2565" spans="1:6" x14ac:dyDescent="0.25">
      <c r="A2565" s="188"/>
      <c r="B2565" s="188"/>
      <c r="C2565" s="1"/>
      <c r="D2565" s="1"/>
      <c r="E2565" s="1"/>
      <c r="F2565" s="1"/>
    </row>
    <row r="2566" spans="1:6" x14ac:dyDescent="0.25">
      <c r="A2566" s="188"/>
      <c r="B2566" s="188"/>
      <c r="C2566" s="1"/>
      <c r="D2566" s="1"/>
      <c r="E2566" s="1"/>
      <c r="F2566" s="1"/>
    </row>
    <row r="2567" spans="1:6" x14ac:dyDescent="0.25">
      <c r="A2567" s="188"/>
      <c r="B2567" s="188"/>
      <c r="C2567" s="1"/>
      <c r="D2567" s="1"/>
      <c r="E2567" s="1"/>
      <c r="F2567" s="1"/>
    </row>
    <row r="2568" spans="1:6" x14ac:dyDescent="0.25">
      <c r="A2568" s="188"/>
      <c r="B2568" s="188"/>
      <c r="C2568" s="1"/>
      <c r="D2568" s="1"/>
      <c r="E2568" s="1"/>
      <c r="F2568" s="1"/>
    </row>
    <row r="2569" spans="1:6" x14ac:dyDescent="0.25">
      <c r="A2569" s="188"/>
      <c r="B2569" s="188"/>
      <c r="C2569" s="1"/>
      <c r="D2569" s="1"/>
      <c r="E2569" s="1"/>
      <c r="F2569" s="1"/>
    </row>
    <row r="2570" spans="1:6" x14ac:dyDescent="0.25">
      <c r="A2570" s="188"/>
      <c r="B2570" s="188"/>
      <c r="C2570" s="1"/>
      <c r="D2570" s="1"/>
      <c r="E2570" s="1"/>
      <c r="F2570" s="1"/>
    </row>
    <row r="2571" spans="1:6" x14ac:dyDescent="0.25">
      <c r="A2571" s="188"/>
      <c r="B2571" s="188"/>
      <c r="C2571" s="1"/>
      <c r="D2571" s="1"/>
      <c r="E2571" s="1"/>
      <c r="F2571" s="1"/>
    </row>
    <row r="2572" spans="1:6" x14ac:dyDescent="0.25">
      <c r="A2572" s="188"/>
      <c r="B2572" s="188"/>
      <c r="C2572" s="1"/>
      <c r="D2572" s="1"/>
      <c r="E2572" s="1"/>
      <c r="F2572" s="1"/>
    </row>
    <row r="2573" spans="1:6" x14ac:dyDescent="0.25">
      <c r="A2573" s="188"/>
      <c r="B2573" s="188"/>
      <c r="C2573" s="1"/>
      <c r="D2573" s="1"/>
      <c r="E2573" s="1"/>
      <c r="F2573" s="1"/>
    </row>
    <row r="2574" spans="1:6" x14ac:dyDescent="0.25">
      <c r="A2574" s="188"/>
      <c r="B2574" s="188"/>
      <c r="C2574" s="1"/>
      <c r="D2574" s="1"/>
      <c r="E2574" s="1"/>
      <c r="F2574" s="1"/>
    </row>
    <row r="2575" spans="1:6" x14ac:dyDescent="0.25">
      <c r="A2575" s="188"/>
      <c r="B2575" s="188"/>
      <c r="C2575" s="1"/>
      <c r="D2575" s="1"/>
      <c r="E2575" s="1"/>
      <c r="F2575" s="1"/>
    </row>
    <row r="2576" spans="1:6" x14ac:dyDescent="0.25">
      <c r="A2576" s="188"/>
      <c r="B2576" s="188"/>
      <c r="C2576" s="1"/>
      <c r="D2576" s="1"/>
      <c r="E2576" s="1"/>
      <c r="F2576" s="1"/>
    </row>
    <row r="2577" spans="1:6" x14ac:dyDescent="0.25">
      <c r="A2577" s="188"/>
      <c r="B2577" s="188"/>
      <c r="C2577" s="1"/>
      <c r="D2577" s="1"/>
      <c r="E2577" s="1"/>
      <c r="F2577" s="1"/>
    </row>
    <row r="2578" spans="1:6" x14ac:dyDescent="0.25">
      <c r="A2578" s="188"/>
      <c r="B2578" s="188"/>
      <c r="C2578" s="1"/>
      <c r="D2578" s="1"/>
      <c r="E2578" s="1"/>
      <c r="F2578" s="1"/>
    </row>
    <row r="2579" spans="1:6" x14ac:dyDescent="0.25">
      <c r="A2579" s="188"/>
      <c r="B2579" s="188"/>
      <c r="C2579" s="1"/>
      <c r="D2579" s="1"/>
      <c r="E2579" s="1"/>
      <c r="F2579" s="1"/>
    </row>
    <row r="2580" spans="1:6" x14ac:dyDescent="0.25">
      <c r="A2580" s="188"/>
      <c r="B2580" s="188"/>
      <c r="C2580" s="1"/>
      <c r="D2580" s="1"/>
      <c r="E2580" s="1"/>
      <c r="F2580" s="1"/>
    </row>
    <row r="2581" spans="1:6" x14ac:dyDescent="0.25">
      <c r="A2581" s="188"/>
      <c r="B2581" s="188"/>
      <c r="C2581" s="1"/>
      <c r="D2581" s="1"/>
      <c r="E2581" s="1"/>
      <c r="F2581" s="1"/>
    </row>
    <row r="2582" spans="1:6" x14ac:dyDescent="0.25">
      <c r="A2582" s="188"/>
      <c r="B2582" s="188"/>
      <c r="C2582" s="1"/>
      <c r="D2582" s="1"/>
      <c r="E2582" s="1"/>
      <c r="F2582" s="1"/>
    </row>
    <row r="2583" spans="1:6" x14ac:dyDescent="0.25">
      <c r="A2583" s="188"/>
      <c r="B2583" s="188"/>
      <c r="C2583" s="1"/>
      <c r="D2583" s="1"/>
      <c r="E2583" s="1"/>
      <c r="F2583" s="1"/>
    </row>
    <row r="2584" spans="1:6" x14ac:dyDescent="0.25">
      <c r="A2584" s="188"/>
      <c r="B2584" s="188"/>
      <c r="C2584" s="1"/>
      <c r="D2584" s="1"/>
      <c r="E2584" s="1"/>
      <c r="F2584" s="1"/>
    </row>
    <row r="2585" spans="1:6" x14ac:dyDescent="0.25">
      <c r="A2585" s="188"/>
      <c r="B2585" s="188"/>
      <c r="C2585" s="1"/>
      <c r="D2585" s="1"/>
      <c r="E2585" s="1"/>
      <c r="F2585" s="1"/>
    </row>
    <row r="2586" spans="1:6" x14ac:dyDescent="0.25">
      <c r="A2586" s="188"/>
      <c r="B2586" s="188"/>
      <c r="C2586" s="1"/>
      <c r="D2586" s="1"/>
      <c r="E2586" s="1"/>
      <c r="F2586" s="1"/>
    </row>
    <row r="2587" spans="1:6" x14ac:dyDescent="0.25">
      <c r="A2587" s="188"/>
      <c r="B2587" s="188"/>
      <c r="C2587" s="1"/>
      <c r="D2587" s="1"/>
      <c r="E2587" s="1"/>
      <c r="F2587" s="1"/>
    </row>
    <row r="2588" spans="1:6" x14ac:dyDescent="0.25">
      <c r="A2588" s="188"/>
      <c r="B2588" s="188"/>
      <c r="C2588" s="1"/>
      <c r="D2588" s="1"/>
      <c r="E2588" s="1"/>
      <c r="F2588" s="1"/>
    </row>
    <row r="2589" spans="1:6" x14ac:dyDescent="0.25">
      <c r="A2589" s="188"/>
      <c r="B2589" s="188"/>
      <c r="C2589" s="1"/>
      <c r="D2589" s="1"/>
      <c r="E2589" s="1"/>
      <c r="F2589" s="1"/>
    </row>
    <row r="2590" spans="1:6" x14ac:dyDescent="0.25">
      <c r="A2590" s="188"/>
      <c r="B2590" s="188"/>
      <c r="C2590" s="1"/>
      <c r="D2590" s="1"/>
      <c r="E2590" s="1"/>
      <c r="F2590" s="1"/>
    </row>
    <row r="2591" spans="1:6" x14ac:dyDescent="0.25">
      <c r="A2591" s="188"/>
      <c r="B2591" s="188"/>
      <c r="C2591" s="1"/>
      <c r="D2591" s="1"/>
      <c r="E2591" s="1"/>
      <c r="F2591" s="1"/>
    </row>
    <row r="2592" spans="1:6" x14ac:dyDescent="0.25">
      <c r="A2592" s="188"/>
      <c r="B2592" s="188"/>
      <c r="C2592" s="1"/>
      <c r="D2592" s="1"/>
      <c r="E2592" s="1"/>
      <c r="F2592" s="1"/>
    </row>
    <row r="2593" spans="1:6" x14ac:dyDescent="0.25">
      <c r="A2593" s="188"/>
      <c r="B2593" s="188"/>
      <c r="C2593" s="1"/>
      <c r="D2593" s="1"/>
      <c r="E2593" s="1"/>
      <c r="F2593" s="1"/>
    </row>
    <row r="2594" spans="1:6" x14ac:dyDescent="0.25">
      <c r="A2594" s="188"/>
      <c r="B2594" s="188"/>
      <c r="C2594" s="1"/>
      <c r="D2594" s="1"/>
      <c r="E2594" s="1"/>
      <c r="F2594" s="1"/>
    </row>
    <row r="2595" spans="1:6" x14ac:dyDescent="0.25">
      <c r="A2595" s="188"/>
      <c r="B2595" s="188"/>
      <c r="C2595" s="1"/>
      <c r="D2595" s="1"/>
      <c r="E2595" s="1"/>
      <c r="F2595" s="1"/>
    </row>
    <row r="2596" spans="1:6" x14ac:dyDescent="0.25">
      <c r="A2596" s="188"/>
      <c r="B2596" s="188"/>
      <c r="C2596" s="1"/>
      <c r="D2596" s="1"/>
      <c r="E2596" s="1"/>
      <c r="F2596" s="1"/>
    </row>
    <row r="2597" spans="1:6" x14ac:dyDescent="0.25">
      <c r="A2597" s="188"/>
      <c r="B2597" s="188"/>
      <c r="C2597" s="1"/>
      <c r="D2597" s="1"/>
      <c r="E2597" s="1"/>
      <c r="F2597" s="1"/>
    </row>
    <row r="2598" spans="1:6" x14ac:dyDescent="0.25">
      <c r="A2598" s="188"/>
      <c r="B2598" s="188"/>
      <c r="C2598" s="1"/>
      <c r="D2598" s="1"/>
      <c r="E2598" s="1"/>
      <c r="F2598" s="1"/>
    </row>
    <row r="2599" spans="1:6" x14ac:dyDescent="0.25">
      <c r="A2599" s="188"/>
      <c r="B2599" s="188"/>
      <c r="C2599" s="1"/>
      <c r="D2599" s="1"/>
      <c r="E2599" s="1"/>
      <c r="F2599" s="1"/>
    </row>
    <row r="2600" spans="1:6" x14ac:dyDescent="0.25">
      <c r="A2600" s="188"/>
      <c r="B2600" s="188"/>
      <c r="C2600" s="1"/>
      <c r="D2600" s="1"/>
      <c r="E2600" s="1"/>
      <c r="F2600" s="1"/>
    </row>
    <row r="2601" spans="1:6" x14ac:dyDescent="0.25">
      <c r="A2601" s="188"/>
      <c r="B2601" s="188"/>
      <c r="C2601" s="1"/>
      <c r="D2601" s="1"/>
      <c r="E2601" s="1"/>
      <c r="F2601" s="1"/>
    </row>
    <row r="2602" spans="1:6" x14ac:dyDescent="0.25">
      <c r="A2602" s="188"/>
      <c r="B2602" s="188"/>
      <c r="C2602" s="1"/>
      <c r="D2602" s="1"/>
      <c r="E2602" s="1"/>
      <c r="F2602" s="1"/>
    </row>
    <row r="2603" spans="1:6" x14ac:dyDescent="0.25">
      <c r="A2603" s="188"/>
      <c r="B2603" s="188"/>
      <c r="C2603" s="1"/>
      <c r="D2603" s="1"/>
      <c r="E2603" s="1"/>
      <c r="F2603" s="1"/>
    </row>
    <row r="2604" spans="1:6" x14ac:dyDescent="0.25">
      <c r="A2604" s="188"/>
      <c r="B2604" s="188"/>
      <c r="C2604" s="1"/>
      <c r="D2604" s="1"/>
      <c r="E2604" s="1"/>
      <c r="F2604" s="1"/>
    </row>
    <row r="2605" spans="1:6" x14ac:dyDescent="0.25">
      <c r="A2605" s="188"/>
      <c r="B2605" s="188"/>
      <c r="C2605" s="1"/>
      <c r="D2605" s="1"/>
      <c r="E2605" s="1"/>
      <c r="F2605" s="1"/>
    </row>
    <row r="2606" spans="1:6" x14ac:dyDescent="0.25">
      <c r="A2606" s="188"/>
      <c r="B2606" s="188"/>
      <c r="C2606" s="1"/>
      <c r="D2606" s="1"/>
      <c r="E2606" s="1"/>
      <c r="F2606" s="1"/>
    </row>
    <row r="2607" spans="1:6" x14ac:dyDescent="0.25">
      <c r="A2607" s="188"/>
      <c r="B2607" s="188"/>
      <c r="C2607" s="1"/>
      <c r="D2607" s="1"/>
      <c r="E2607" s="1"/>
      <c r="F2607" s="1"/>
    </row>
    <row r="2608" spans="1:6" x14ac:dyDescent="0.25">
      <c r="A2608" s="188"/>
      <c r="B2608" s="188"/>
      <c r="C2608" s="1"/>
      <c r="D2608" s="1"/>
      <c r="E2608" s="1"/>
      <c r="F2608" s="1"/>
    </row>
    <row r="2609" spans="1:6" x14ac:dyDescent="0.25">
      <c r="A2609" s="188"/>
      <c r="B2609" s="188"/>
      <c r="C2609" s="1"/>
      <c r="D2609" s="1"/>
      <c r="E2609" s="1"/>
      <c r="F2609" s="1"/>
    </row>
    <row r="2610" spans="1:6" x14ac:dyDescent="0.25">
      <c r="A2610" s="188"/>
      <c r="B2610" s="188"/>
      <c r="C2610" s="1"/>
      <c r="D2610" s="1"/>
      <c r="E2610" s="1"/>
      <c r="F2610" s="1"/>
    </row>
    <row r="2611" spans="1:6" x14ac:dyDescent="0.25">
      <c r="A2611" s="188"/>
      <c r="B2611" s="188"/>
      <c r="C2611" s="1"/>
      <c r="D2611" s="1"/>
      <c r="E2611" s="1"/>
      <c r="F2611" s="1"/>
    </row>
    <row r="2612" spans="1:6" x14ac:dyDescent="0.25">
      <c r="A2612" s="188"/>
      <c r="B2612" s="188"/>
      <c r="C2612" s="1"/>
      <c r="D2612" s="1"/>
      <c r="E2612" s="1"/>
      <c r="F2612" s="1"/>
    </row>
    <row r="2613" spans="1:6" x14ac:dyDescent="0.25">
      <c r="A2613" s="188"/>
      <c r="B2613" s="188"/>
      <c r="C2613" s="1"/>
      <c r="D2613" s="1"/>
      <c r="E2613" s="1"/>
      <c r="F2613" s="1"/>
    </row>
    <row r="2614" spans="1:6" x14ac:dyDescent="0.25">
      <c r="A2614" s="188"/>
      <c r="B2614" s="188"/>
      <c r="C2614" s="1"/>
      <c r="D2614" s="1"/>
      <c r="E2614" s="1"/>
      <c r="F2614" s="1"/>
    </row>
    <row r="2615" spans="1:6" x14ac:dyDescent="0.25">
      <c r="A2615" s="188"/>
      <c r="B2615" s="188"/>
      <c r="C2615" s="1"/>
      <c r="D2615" s="1"/>
      <c r="E2615" s="1"/>
      <c r="F2615" s="1"/>
    </row>
    <row r="2616" spans="1:6" x14ac:dyDescent="0.25">
      <c r="A2616" s="188"/>
      <c r="B2616" s="188"/>
      <c r="C2616" s="1"/>
      <c r="D2616" s="1"/>
      <c r="E2616" s="1"/>
      <c r="F2616" s="1"/>
    </row>
    <row r="2617" spans="1:6" x14ac:dyDescent="0.25">
      <c r="A2617" s="188"/>
      <c r="B2617" s="188"/>
      <c r="C2617" s="1"/>
      <c r="D2617" s="1"/>
      <c r="E2617" s="1"/>
      <c r="F2617" s="1"/>
    </row>
    <row r="2618" spans="1:6" x14ac:dyDescent="0.25">
      <c r="A2618" s="188"/>
      <c r="B2618" s="188"/>
      <c r="C2618" s="1"/>
      <c r="D2618" s="1"/>
      <c r="E2618" s="1"/>
      <c r="F2618" s="1"/>
    </row>
    <row r="2619" spans="1:6" x14ac:dyDescent="0.25">
      <c r="A2619" s="188"/>
      <c r="B2619" s="188"/>
      <c r="C2619" s="1"/>
      <c r="D2619" s="1"/>
      <c r="E2619" s="1"/>
      <c r="F2619" s="1"/>
    </row>
    <row r="2620" spans="1:6" x14ac:dyDescent="0.25">
      <c r="A2620" s="188"/>
      <c r="B2620" s="188"/>
      <c r="C2620" s="1"/>
      <c r="D2620" s="1"/>
      <c r="E2620" s="1"/>
      <c r="F2620" s="1"/>
    </row>
    <row r="2621" spans="1:6" x14ac:dyDescent="0.25">
      <c r="A2621" s="188"/>
      <c r="B2621" s="188"/>
      <c r="C2621" s="1"/>
      <c r="D2621" s="1"/>
      <c r="E2621" s="1"/>
      <c r="F2621" s="1"/>
    </row>
    <row r="2622" spans="1:6" x14ac:dyDescent="0.25">
      <c r="A2622" s="188"/>
      <c r="B2622" s="188"/>
      <c r="C2622" s="1"/>
      <c r="D2622" s="1"/>
      <c r="E2622" s="1"/>
      <c r="F2622" s="1"/>
    </row>
    <row r="2623" spans="1:6" x14ac:dyDescent="0.25">
      <c r="A2623" s="188"/>
      <c r="B2623" s="188"/>
      <c r="C2623" s="1"/>
      <c r="D2623" s="1"/>
      <c r="E2623" s="1"/>
      <c r="F2623" s="1"/>
    </row>
    <row r="2624" spans="1:6" x14ac:dyDescent="0.25">
      <c r="A2624" s="188"/>
      <c r="B2624" s="188"/>
      <c r="C2624" s="1"/>
      <c r="D2624" s="1"/>
      <c r="E2624" s="1"/>
      <c r="F2624" s="1"/>
    </row>
    <row r="2625" spans="1:6" x14ac:dyDescent="0.25">
      <c r="A2625" s="188"/>
      <c r="B2625" s="188"/>
      <c r="C2625" s="1"/>
      <c r="D2625" s="1"/>
      <c r="E2625" s="1"/>
      <c r="F2625" s="1"/>
    </row>
    <row r="2626" spans="1:6" x14ac:dyDescent="0.25">
      <c r="A2626" s="188"/>
      <c r="B2626" s="188"/>
      <c r="C2626" s="1"/>
      <c r="D2626" s="1"/>
      <c r="E2626" s="1"/>
      <c r="F2626" s="1"/>
    </row>
    <row r="2627" spans="1:6" x14ac:dyDescent="0.25">
      <c r="A2627" s="188"/>
      <c r="B2627" s="188"/>
      <c r="C2627" s="1"/>
      <c r="D2627" s="1"/>
      <c r="E2627" s="1"/>
      <c r="F2627" s="1"/>
    </row>
    <row r="2628" spans="1:6" x14ac:dyDescent="0.25">
      <c r="A2628" s="188"/>
      <c r="B2628" s="188"/>
      <c r="C2628" s="1"/>
      <c r="D2628" s="1"/>
      <c r="E2628" s="1"/>
      <c r="F2628" s="1"/>
    </row>
    <row r="2629" spans="1:6" x14ac:dyDescent="0.25">
      <c r="A2629" s="188"/>
      <c r="B2629" s="188"/>
      <c r="C2629" s="1"/>
      <c r="D2629" s="1"/>
      <c r="E2629" s="1"/>
      <c r="F2629" s="1"/>
    </row>
    <row r="2630" spans="1:6" x14ac:dyDescent="0.25">
      <c r="A2630" s="188"/>
      <c r="B2630" s="188"/>
      <c r="C2630" s="1"/>
      <c r="D2630" s="1"/>
      <c r="E2630" s="1"/>
      <c r="F2630" s="1"/>
    </row>
    <row r="2631" spans="1:6" x14ac:dyDescent="0.25">
      <c r="A2631" s="188"/>
      <c r="B2631" s="188"/>
      <c r="C2631" s="1"/>
      <c r="D2631" s="1"/>
      <c r="E2631" s="1"/>
      <c r="F2631" s="1"/>
    </row>
    <row r="2632" spans="1:6" x14ac:dyDescent="0.25">
      <c r="A2632" s="188"/>
      <c r="B2632" s="188"/>
      <c r="C2632" s="1"/>
      <c r="D2632" s="1"/>
      <c r="E2632" s="1"/>
      <c r="F2632" s="1"/>
    </row>
    <row r="2633" spans="1:6" x14ac:dyDescent="0.25">
      <c r="A2633" s="188"/>
      <c r="B2633" s="188"/>
      <c r="C2633" s="1"/>
      <c r="D2633" s="1"/>
      <c r="E2633" s="1"/>
      <c r="F2633" s="1"/>
    </row>
    <row r="2634" spans="1:6" x14ac:dyDescent="0.25">
      <c r="A2634" s="188"/>
      <c r="B2634" s="188"/>
      <c r="C2634" s="1"/>
      <c r="D2634" s="1"/>
      <c r="E2634" s="1"/>
      <c r="F2634" s="1"/>
    </row>
    <row r="2635" spans="1:6" x14ac:dyDescent="0.25">
      <c r="A2635" s="188"/>
      <c r="B2635" s="188"/>
      <c r="C2635" s="1"/>
      <c r="D2635" s="1"/>
      <c r="E2635" s="1"/>
      <c r="F2635" s="1"/>
    </row>
    <row r="2636" spans="1:6" x14ac:dyDescent="0.25">
      <c r="A2636" s="188"/>
      <c r="B2636" s="188"/>
      <c r="C2636" s="1"/>
      <c r="D2636" s="1"/>
      <c r="E2636" s="1"/>
      <c r="F2636" s="1"/>
    </row>
    <row r="2637" spans="1:6" x14ac:dyDescent="0.25">
      <c r="A2637" s="188"/>
      <c r="B2637" s="188"/>
      <c r="C2637" s="1"/>
      <c r="D2637" s="1"/>
      <c r="E2637" s="1"/>
      <c r="F2637" s="1"/>
    </row>
    <row r="2638" spans="1:6" x14ac:dyDescent="0.25">
      <c r="A2638" s="188"/>
      <c r="B2638" s="188"/>
      <c r="C2638" s="1"/>
      <c r="D2638" s="1"/>
      <c r="E2638" s="1"/>
      <c r="F2638" s="1"/>
    </row>
    <row r="2639" spans="1:6" x14ac:dyDescent="0.25">
      <c r="A2639" s="188"/>
      <c r="B2639" s="188"/>
      <c r="C2639" s="1"/>
      <c r="D2639" s="1"/>
      <c r="E2639" s="1"/>
      <c r="F2639" s="1"/>
    </row>
    <row r="2640" spans="1:6" x14ac:dyDescent="0.25">
      <c r="A2640" s="188"/>
      <c r="B2640" s="188"/>
      <c r="C2640" s="1"/>
      <c r="D2640" s="1"/>
      <c r="E2640" s="1"/>
      <c r="F2640" s="1"/>
    </row>
    <row r="2641" spans="1:6" x14ac:dyDescent="0.25">
      <c r="A2641" s="188"/>
      <c r="B2641" s="188"/>
      <c r="C2641" s="1"/>
      <c r="D2641" s="1"/>
      <c r="E2641" s="1"/>
      <c r="F2641" s="1"/>
    </row>
    <row r="2642" spans="1:6" x14ac:dyDescent="0.25">
      <c r="A2642" s="188"/>
      <c r="B2642" s="188"/>
      <c r="C2642" s="1"/>
      <c r="D2642" s="1"/>
      <c r="E2642" s="1"/>
      <c r="F2642" s="1"/>
    </row>
    <row r="2643" spans="1:6" x14ac:dyDescent="0.25">
      <c r="A2643" s="188"/>
      <c r="B2643" s="188"/>
      <c r="C2643" s="1"/>
      <c r="D2643" s="1"/>
      <c r="E2643" s="1"/>
      <c r="F2643" s="1"/>
    </row>
    <row r="2644" spans="1:6" x14ac:dyDescent="0.25">
      <c r="A2644" s="188"/>
      <c r="B2644" s="188"/>
      <c r="C2644" s="1"/>
      <c r="D2644" s="1"/>
      <c r="E2644" s="1"/>
      <c r="F2644" s="1"/>
    </row>
    <row r="2645" spans="1:6" x14ac:dyDescent="0.25">
      <c r="A2645" s="188"/>
      <c r="B2645" s="188"/>
      <c r="C2645" s="1"/>
      <c r="D2645" s="1"/>
      <c r="E2645" s="1"/>
      <c r="F2645" s="1"/>
    </row>
    <row r="2646" spans="1:6" x14ac:dyDescent="0.25">
      <c r="A2646" s="188"/>
      <c r="B2646" s="188"/>
      <c r="C2646" s="1"/>
      <c r="D2646" s="1"/>
      <c r="E2646" s="1"/>
      <c r="F2646" s="1"/>
    </row>
    <row r="2647" spans="1:6" x14ac:dyDescent="0.25">
      <c r="A2647" s="188"/>
      <c r="B2647" s="188"/>
      <c r="C2647" s="1"/>
      <c r="D2647" s="1"/>
      <c r="E2647" s="1"/>
      <c r="F2647" s="1"/>
    </row>
    <row r="2648" spans="1:6" x14ac:dyDescent="0.25">
      <c r="A2648" s="188"/>
      <c r="B2648" s="188"/>
      <c r="C2648" s="1"/>
      <c r="D2648" s="1"/>
      <c r="E2648" s="1"/>
      <c r="F2648" s="1"/>
    </row>
    <row r="2649" spans="1:6" x14ac:dyDescent="0.25">
      <c r="A2649" s="188"/>
      <c r="B2649" s="188"/>
      <c r="C2649" s="1"/>
      <c r="D2649" s="1"/>
      <c r="E2649" s="1"/>
      <c r="F2649" s="1"/>
    </row>
    <row r="2650" spans="1:6" x14ac:dyDescent="0.25">
      <c r="A2650" s="188"/>
      <c r="B2650" s="188"/>
      <c r="C2650" s="1"/>
      <c r="D2650" s="1"/>
      <c r="E2650" s="1"/>
      <c r="F2650" s="1"/>
    </row>
    <row r="2651" spans="1:6" x14ac:dyDescent="0.25">
      <c r="A2651" s="188"/>
      <c r="B2651" s="188"/>
      <c r="C2651" s="1"/>
      <c r="D2651" s="1"/>
      <c r="E2651" s="1"/>
      <c r="F2651" s="1"/>
    </row>
    <row r="2652" spans="1:6" x14ac:dyDescent="0.25">
      <c r="A2652" s="188"/>
      <c r="B2652" s="188"/>
      <c r="C2652" s="1"/>
      <c r="D2652" s="1"/>
      <c r="E2652" s="1"/>
      <c r="F2652" s="1"/>
    </row>
    <row r="2653" spans="1:6" x14ac:dyDescent="0.25">
      <c r="A2653" s="188"/>
      <c r="B2653" s="188"/>
      <c r="C2653" s="1"/>
      <c r="D2653" s="1"/>
      <c r="E2653" s="1"/>
      <c r="F2653" s="1"/>
    </row>
    <row r="2654" spans="1:6" x14ac:dyDescent="0.25">
      <c r="A2654" s="188"/>
      <c r="B2654" s="188"/>
      <c r="C2654" s="1"/>
      <c r="D2654" s="1"/>
      <c r="E2654" s="1"/>
      <c r="F2654" s="1"/>
    </row>
    <row r="2655" spans="1:6" x14ac:dyDescent="0.25">
      <c r="A2655" s="188"/>
      <c r="B2655" s="188"/>
      <c r="C2655" s="1"/>
      <c r="D2655" s="1"/>
      <c r="E2655" s="1"/>
      <c r="F2655" s="1"/>
    </row>
    <row r="2656" spans="1:6" x14ac:dyDescent="0.25">
      <c r="A2656" s="188"/>
      <c r="B2656" s="188"/>
      <c r="C2656" s="1"/>
      <c r="D2656" s="1"/>
      <c r="E2656" s="1"/>
      <c r="F2656" s="1"/>
    </row>
    <row r="2657" spans="1:6" x14ac:dyDescent="0.25">
      <c r="A2657" s="188"/>
      <c r="B2657" s="188"/>
      <c r="C2657" s="1"/>
      <c r="D2657" s="1"/>
      <c r="E2657" s="1"/>
      <c r="F2657" s="1"/>
    </row>
    <row r="2658" spans="1:6" x14ac:dyDescent="0.25">
      <c r="A2658" s="188"/>
      <c r="B2658" s="188"/>
      <c r="C2658" s="1"/>
      <c r="D2658" s="1"/>
      <c r="E2658" s="1"/>
      <c r="F2658" s="1"/>
    </row>
    <row r="2659" spans="1:6" x14ac:dyDescent="0.25">
      <c r="A2659" s="188"/>
      <c r="B2659" s="188"/>
      <c r="C2659" s="1"/>
      <c r="D2659" s="1"/>
      <c r="E2659" s="1"/>
      <c r="F2659" s="1"/>
    </row>
    <row r="2660" spans="1:6" x14ac:dyDescent="0.25">
      <c r="A2660" s="188"/>
      <c r="B2660" s="188"/>
      <c r="C2660" s="1"/>
      <c r="D2660" s="1"/>
      <c r="E2660" s="1"/>
      <c r="F2660" s="1"/>
    </row>
    <row r="2661" spans="1:6" x14ac:dyDescent="0.25">
      <c r="A2661" s="188"/>
      <c r="B2661" s="188"/>
      <c r="C2661" s="1"/>
      <c r="D2661" s="1"/>
      <c r="E2661" s="1"/>
      <c r="F2661" s="1"/>
    </row>
    <row r="2662" spans="1:6" x14ac:dyDescent="0.25">
      <c r="A2662" s="188"/>
      <c r="B2662" s="188"/>
      <c r="C2662" s="1"/>
      <c r="D2662" s="1"/>
      <c r="E2662" s="1"/>
      <c r="F2662" s="1"/>
    </row>
    <row r="2663" spans="1:6" x14ac:dyDescent="0.25">
      <c r="A2663" s="188"/>
      <c r="B2663" s="188"/>
      <c r="C2663" s="1"/>
      <c r="D2663" s="1"/>
      <c r="E2663" s="1"/>
      <c r="F2663" s="1"/>
    </row>
    <row r="2664" spans="1:6" x14ac:dyDescent="0.25">
      <c r="A2664" s="188"/>
      <c r="B2664" s="188"/>
      <c r="C2664" s="1"/>
      <c r="D2664" s="1"/>
      <c r="E2664" s="1"/>
      <c r="F2664" s="1"/>
    </row>
    <row r="2665" spans="1:6" x14ac:dyDescent="0.25">
      <c r="A2665" s="188"/>
      <c r="B2665" s="188"/>
      <c r="C2665" s="1"/>
      <c r="D2665" s="1"/>
      <c r="E2665" s="1"/>
      <c r="F2665" s="1"/>
    </row>
    <row r="2666" spans="1:6" x14ac:dyDescent="0.25">
      <c r="A2666" s="188"/>
      <c r="B2666" s="188"/>
      <c r="C2666" s="1"/>
      <c r="D2666" s="1"/>
      <c r="E2666" s="1"/>
      <c r="F2666" s="1"/>
    </row>
    <row r="2667" spans="1:6" x14ac:dyDescent="0.25">
      <c r="A2667" s="188"/>
      <c r="B2667" s="188"/>
      <c r="C2667" s="1"/>
      <c r="D2667" s="1"/>
      <c r="E2667" s="1"/>
      <c r="F2667" s="1"/>
    </row>
    <row r="2668" spans="1:6" x14ac:dyDescent="0.25">
      <c r="A2668" s="188"/>
      <c r="B2668" s="188"/>
      <c r="C2668" s="1"/>
      <c r="D2668" s="1"/>
      <c r="E2668" s="1"/>
      <c r="F2668" s="1"/>
    </row>
    <row r="2669" spans="1:6" x14ac:dyDescent="0.25">
      <c r="A2669" s="188"/>
      <c r="B2669" s="188"/>
      <c r="C2669" s="1"/>
      <c r="D2669" s="1"/>
      <c r="E2669" s="1"/>
      <c r="F2669" s="1"/>
    </row>
    <row r="2670" spans="1:6" x14ac:dyDescent="0.25">
      <c r="A2670" s="188"/>
      <c r="B2670" s="188"/>
      <c r="C2670" s="1"/>
      <c r="D2670" s="1"/>
      <c r="E2670" s="1"/>
      <c r="F2670" s="1"/>
    </row>
    <row r="2671" spans="1:6" x14ac:dyDescent="0.25">
      <c r="A2671" s="188"/>
      <c r="B2671" s="188"/>
      <c r="C2671" s="1"/>
      <c r="D2671" s="1"/>
      <c r="E2671" s="1"/>
      <c r="F2671" s="1"/>
    </row>
    <row r="2672" spans="1:6" x14ac:dyDescent="0.25">
      <c r="A2672" s="188"/>
      <c r="B2672" s="188"/>
      <c r="C2672" s="1"/>
      <c r="D2672" s="1"/>
      <c r="E2672" s="1"/>
      <c r="F2672" s="1"/>
    </row>
    <row r="2673" spans="1:6" x14ac:dyDescent="0.25">
      <c r="A2673" s="188"/>
      <c r="B2673" s="188"/>
      <c r="C2673" s="1"/>
      <c r="D2673" s="1"/>
      <c r="E2673" s="1"/>
      <c r="F2673" s="1"/>
    </row>
    <row r="2674" spans="1:6" x14ac:dyDescent="0.25">
      <c r="A2674" s="188"/>
      <c r="B2674" s="188"/>
      <c r="C2674" s="1"/>
      <c r="D2674" s="1"/>
      <c r="E2674" s="1"/>
      <c r="F2674" s="1"/>
    </row>
    <row r="2675" spans="1:6" x14ac:dyDescent="0.25">
      <c r="A2675" s="188"/>
      <c r="B2675" s="188"/>
      <c r="C2675" s="1"/>
      <c r="D2675" s="1"/>
      <c r="E2675" s="1"/>
      <c r="F2675" s="1"/>
    </row>
    <row r="2676" spans="1:6" x14ac:dyDescent="0.25">
      <c r="A2676" s="188"/>
      <c r="B2676" s="188"/>
      <c r="C2676" s="1"/>
      <c r="D2676" s="1"/>
      <c r="E2676" s="1"/>
      <c r="F2676" s="1"/>
    </row>
    <row r="2677" spans="1:6" x14ac:dyDescent="0.25">
      <c r="A2677" s="188"/>
      <c r="B2677" s="188"/>
      <c r="C2677" s="1"/>
      <c r="D2677" s="1"/>
      <c r="E2677" s="1"/>
      <c r="F2677" s="1"/>
    </row>
    <row r="2678" spans="1:6" x14ac:dyDescent="0.25">
      <c r="A2678" s="188"/>
      <c r="B2678" s="188"/>
      <c r="C2678" s="1"/>
      <c r="D2678" s="1"/>
      <c r="E2678" s="1"/>
      <c r="F2678" s="1"/>
    </row>
    <row r="2679" spans="1:6" x14ac:dyDescent="0.25">
      <c r="A2679" s="188"/>
      <c r="B2679" s="188"/>
      <c r="C2679" s="1"/>
      <c r="D2679" s="1"/>
      <c r="E2679" s="1"/>
      <c r="F2679" s="1"/>
    </row>
    <row r="2680" spans="1:6" x14ac:dyDescent="0.25">
      <c r="A2680" s="188"/>
      <c r="B2680" s="188"/>
      <c r="C2680" s="1"/>
      <c r="D2680" s="1"/>
      <c r="E2680" s="1"/>
      <c r="F2680" s="1"/>
    </row>
    <row r="2681" spans="1:6" x14ac:dyDescent="0.25">
      <c r="A2681" s="188"/>
      <c r="B2681" s="188"/>
      <c r="C2681" s="1"/>
      <c r="D2681" s="1"/>
      <c r="E2681" s="1"/>
      <c r="F2681" s="1"/>
    </row>
    <row r="2682" spans="1:6" x14ac:dyDescent="0.25">
      <c r="A2682" s="188"/>
      <c r="B2682" s="188"/>
      <c r="C2682" s="1"/>
      <c r="D2682" s="1"/>
      <c r="E2682" s="1"/>
      <c r="F2682" s="1"/>
    </row>
    <row r="2683" spans="1:6" x14ac:dyDescent="0.25">
      <c r="A2683" s="188"/>
      <c r="B2683" s="188"/>
      <c r="C2683" s="1"/>
      <c r="D2683" s="1"/>
      <c r="E2683" s="1"/>
      <c r="F2683" s="1"/>
    </row>
    <row r="2684" spans="1:6" x14ac:dyDescent="0.25">
      <c r="A2684" s="188"/>
      <c r="B2684" s="188"/>
      <c r="C2684" s="1"/>
      <c r="D2684" s="1"/>
      <c r="E2684" s="1"/>
      <c r="F2684" s="1"/>
    </row>
    <row r="2685" spans="1:6" x14ac:dyDescent="0.25">
      <c r="A2685" s="188"/>
      <c r="B2685" s="188"/>
      <c r="C2685" s="1"/>
      <c r="D2685" s="1"/>
      <c r="E2685" s="1"/>
      <c r="F2685" s="1"/>
    </row>
    <row r="2686" spans="1:6" x14ac:dyDescent="0.25">
      <c r="A2686" s="188"/>
      <c r="B2686" s="188"/>
      <c r="C2686" s="1"/>
      <c r="D2686" s="1"/>
      <c r="E2686" s="1"/>
      <c r="F2686" s="1"/>
    </row>
    <row r="2687" spans="1:6" x14ac:dyDescent="0.25">
      <c r="A2687" s="188"/>
      <c r="B2687" s="188"/>
      <c r="C2687" s="1"/>
      <c r="D2687" s="1"/>
      <c r="E2687" s="1"/>
      <c r="F2687" s="1"/>
    </row>
    <row r="2688" spans="1:6" x14ac:dyDescent="0.25">
      <c r="A2688" s="188"/>
      <c r="B2688" s="188"/>
      <c r="C2688" s="1"/>
      <c r="D2688" s="1"/>
      <c r="E2688" s="1"/>
      <c r="F2688" s="1"/>
    </row>
    <row r="2689" spans="1:6" x14ac:dyDescent="0.25">
      <c r="A2689" s="188"/>
      <c r="B2689" s="188"/>
      <c r="C2689" s="1"/>
      <c r="D2689" s="1"/>
      <c r="E2689" s="1"/>
      <c r="F2689" s="1"/>
    </row>
    <row r="2690" spans="1:6" x14ac:dyDescent="0.25">
      <c r="A2690" s="188"/>
      <c r="B2690" s="188"/>
      <c r="C2690" s="1"/>
      <c r="D2690" s="1"/>
      <c r="E2690" s="1"/>
      <c r="F2690" s="1"/>
    </row>
    <row r="2691" spans="1:6" x14ac:dyDescent="0.25">
      <c r="A2691" s="188"/>
      <c r="B2691" s="188"/>
      <c r="C2691" s="1"/>
      <c r="D2691" s="1"/>
      <c r="E2691" s="1"/>
      <c r="F2691" s="1"/>
    </row>
    <row r="2692" spans="1:6" x14ac:dyDescent="0.25">
      <c r="A2692" s="188"/>
      <c r="B2692" s="188"/>
      <c r="C2692" s="1"/>
      <c r="D2692" s="1"/>
      <c r="E2692" s="1"/>
      <c r="F2692" s="1"/>
    </row>
    <row r="2693" spans="1:6" x14ac:dyDescent="0.25">
      <c r="A2693" s="188"/>
      <c r="B2693" s="188"/>
      <c r="C2693" s="1"/>
      <c r="D2693" s="1"/>
      <c r="E2693" s="1"/>
      <c r="F2693" s="1"/>
    </row>
    <row r="2694" spans="1:6" x14ac:dyDescent="0.25">
      <c r="A2694" s="188"/>
      <c r="B2694" s="188"/>
      <c r="C2694" s="1"/>
      <c r="D2694" s="1"/>
      <c r="E2694" s="1"/>
      <c r="F2694" s="1"/>
    </row>
    <row r="2695" spans="1:6" x14ac:dyDescent="0.25">
      <c r="A2695" s="188"/>
      <c r="B2695" s="188"/>
      <c r="C2695" s="1"/>
      <c r="D2695" s="1"/>
      <c r="E2695" s="1"/>
      <c r="F2695" s="1"/>
    </row>
    <row r="2696" spans="1:6" x14ac:dyDescent="0.25">
      <c r="A2696" s="188"/>
      <c r="B2696" s="188"/>
      <c r="C2696" s="1"/>
      <c r="D2696" s="1"/>
      <c r="E2696" s="1"/>
      <c r="F2696" s="1"/>
    </row>
    <row r="2697" spans="1:6" x14ac:dyDescent="0.25">
      <c r="A2697" s="188"/>
      <c r="B2697" s="188"/>
      <c r="C2697" s="1"/>
      <c r="D2697" s="1"/>
      <c r="E2697" s="1"/>
      <c r="F2697" s="1"/>
    </row>
    <row r="2698" spans="1:6" x14ac:dyDescent="0.25">
      <c r="A2698" s="188"/>
      <c r="B2698" s="188"/>
      <c r="C2698" s="1"/>
      <c r="D2698" s="1"/>
      <c r="E2698" s="1"/>
      <c r="F2698" s="1"/>
    </row>
    <row r="2699" spans="1:6" x14ac:dyDescent="0.25">
      <c r="A2699" s="188"/>
      <c r="B2699" s="188"/>
      <c r="C2699" s="1"/>
      <c r="D2699" s="1"/>
      <c r="E2699" s="1"/>
      <c r="F2699" s="1"/>
    </row>
    <row r="2700" spans="1:6" x14ac:dyDescent="0.25">
      <c r="A2700" s="188"/>
      <c r="B2700" s="188"/>
      <c r="C2700" s="1"/>
      <c r="D2700" s="1"/>
      <c r="E2700" s="1"/>
      <c r="F2700" s="1"/>
    </row>
    <row r="2701" spans="1:6" x14ac:dyDescent="0.25">
      <c r="A2701" s="188"/>
      <c r="B2701" s="188"/>
      <c r="C2701" s="1"/>
      <c r="D2701" s="1"/>
      <c r="E2701" s="1"/>
      <c r="F2701" s="1"/>
    </row>
    <row r="2702" spans="1:6" x14ac:dyDescent="0.25">
      <c r="A2702" s="188"/>
      <c r="B2702" s="188"/>
      <c r="C2702" s="1"/>
      <c r="D2702" s="1"/>
      <c r="E2702" s="1"/>
      <c r="F2702" s="1"/>
    </row>
    <row r="2703" spans="1:6" x14ac:dyDescent="0.25">
      <c r="A2703" s="188"/>
      <c r="B2703" s="188"/>
      <c r="C2703" s="1"/>
      <c r="D2703" s="1"/>
      <c r="E2703" s="1"/>
      <c r="F2703" s="1"/>
    </row>
    <row r="2704" spans="1:6" x14ac:dyDescent="0.25">
      <c r="A2704" s="188"/>
      <c r="B2704" s="188"/>
      <c r="C2704" s="1"/>
      <c r="D2704" s="1"/>
      <c r="E2704" s="1"/>
      <c r="F2704" s="1"/>
    </row>
    <row r="2705" spans="1:6" x14ac:dyDescent="0.25">
      <c r="A2705" s="188"/>
      <c r="B2705" s="188"/>
      <c r="C2705" s="1"/>
      <c r="D2705" s="1"/>
      <c r="E2705" s="1"/>
      <c r="F2705" s="1"/>
    </row>
    <row r="2706" spans="1:6" x14ac:dyDescent="0.25">
      <c r="A2706" s="188"/>
      <c r="B2706" s="188"/>
      <c r="C2706" s="1"/>
      <c r="D2706" s="1"/>
      <c r="E2706" s="1"/>
      <c r="F2706" s="1"/>
    </row>
    <row r="2707" spans="1:6" x14ac:dyDescent="0.25">
      <c r="A2707" s="188"/>
      <c r="B2707" s="188"/>
      <c r="C2707" s="1"/>
      <c r="D2707" s="1"/>
      <c r="E2707" s="1"/>
      <c r="F2707" s="1"/>
    </row>
    <row r="2708" spans="1:6" x14ac:dyDescent="0.25">
      <c r="A2708" s="188"/>
      <c r="B2708" s="188"/>
      <c r="C2708" s="1"/>
      <c r="D2708" s="1"/>
      <c r="E2708" s="1"/>
      <c r="F2708" s="1"/>
    </row>
    <row r="2709" spans="1:6" x14ac:dyDescent="0.25">
      <c r="A2709" s="188"/>
      <c r="B2709" s="188"/>
      <c r="C2709" s="1"/>
      <c r="D2709" s="1"/>
      <c r="E2709" s="1"/>
      <c r="F2709" s="1"/>
    </row>
    <row r="2710" spans="1:6" x14ac:dyDescent="0.25">
      <c r="A2710" s="188"/>
      <c r="B2710" s="188"/>
      <c r="C2710" s="1"/>
      <c r="D2710" s="1"/>
      <c r="E2710" s="1"/>
      <c r="F2710" s="1"/>
    </row>
    <row r="2711" spans="1:6" x14ac:dyDescent="0.25">
      <c r="A2711" s="188"/>
      <c r="B2711" s="188"/>
      <c r="C2711" s="1"/>
      <c r="D2711" s="1"/>
      <c r="E2711" s="1"/>
      <c r="F2711" s="1"/>
    </row>
    <row r="2712" spans="1:6" x14ac:dyDescent="0.25">
      <c r="A2712" s="188"/>
      <c r="B2712" s="188"/>
      <c r="C2712" s="1"/>
      <c r="D2712" s="1"/>
      <c r="E2712" s="1"/>
      <c r="F2712" s="1"/>
    </row>
    <row r="2713" spans="1:6" x14ac:dyDescent="0.25">
      <c r="A2713" s="188"/>
      <c r="B2713" s="188"/>
      <c r="C2713" s="1"/>
      <c r="D2713" s="1"/>
      <c r="E2713" s="1"/>
      <c r="F2713" s="1"/>
    </row>
    <row r="2714" spans="1:6" x14ac:dyDescent="0.25">
      <c r="A2714" s="188"/>
      <c r="B2714" s="188"/>
      <c r="C2714" s="1"/>
      <c r="D2714" s="1"/>
      <c r="E2714" s="1"/>
      <c r="F2714" s="1"/>
    </row>
    <row r="2715" spans="1:6" x14ac:dyDescent="0.25">
      <c r="A2715" s="188"/>
      <c r="B2715" s="188"/>
      <c r="C2715" s="1"/>
      <c r="D2715" s="1"/>
      <c r="E2715" s="1"/>
      <c r="F2715" s="1"/>
    </row>
    <row r="2716" spans="1:6" x14ac:dyDescent="0.25">
      <c r="A2716" s="188"/>
      <c r="B2716" s="188"/>
      <c r="C2716" s="1"/>
      <c r="D2716" s="1"/>
      <c r="E2716" s="1"/>
      <c r="F2716" s="1"/>
    </row>
    <row r="2717" spans="1:6" x14ac:dyDescent="0.25">
      <c r="A2717" s="188"/>
      <c r="B2717" s="188"/>
      <c r="C2717" s="1"/>
      <c r="D2717" s="1"/>
      <c r="E2717" s="1"/>
      <c r="F2717" s="1"/>
    </row>
    <row r="2718" spans="1:6" x14ac:dyDescent="0.25">
      <c r="A2718" s="188"/>
      <c r="B2718" s="188"/>
      <c r="C2718" s="1"/>
      <c r="D2718" s="1"/>
      <c r="E2718" s="1"/>
      <c r="F2718" s="1"/>
    </row>
    <row r="2719" spans="1:6" x14ac:dyDescent="0.25">
      <c r="A2719" s="188"/>
      <c r="B2719" s="188"/>
      <c r="C2719" s="1"/>
      <c r="D2719" s="1"/>
      <c r="E2719" s="1"/>
      <c r="F2719" s="1"/>
    </row>
    <row r="2720" spans="1:6" x14ac:dyDescent="0.25">
      <c r="A2720" s="188"/>
      <c r="B2720" s="188"/>
      <c r="C2720" s="1"/>
      <c r="D2720" s="1"/>
      <c r="E2720" s="1"/>
      <c r="F2720" s="1"/>
    </row>
    <row r="2721" spans="1:6" x14ac:dyDescent="0.25">
      <c r="A2721" s="188"/>
      <c r="B2721" s="188"/>
      <c r="C2721" s="1"/>
      <c r="D2721" s="1"/>
      <c r="E2721" s="1"/>
      <c r="F2721" s="1"/>
    </row>
    <row r="2722" spans="1:6" x14ac:dyDescent="0.25">
      <c r="A2722" s="188"/>
      <c r="B2722" s="188"/>
      <c r="C2722" s="1"/>
      <c r="D2722" s="1"/>
      <c r="E2722" s="1"/>
      <c r="F2722" s="1"/>
    </row>
    <row r="2723" spans="1:6" x14ac:dyDescent="0.25">
      <c r="A2723" s="188"/>
      <c r="B2723" s="188"/>
      <c r="C2723" s="1"/>
      <c r="D2723" s="1"/>
      <c r="E2723" s="1"/>
      <c r="F2723" s="1"/>
    </row>
    <row r="2724" spans="1:6" x14ac:dyDescent="0.25">
      <c r="A2724" s="188"/>
      <c r="B2724" s="188"/>
      <c r="C2724" s="1"/>
      <c r="D2724" s="1"/>
      <c r="E2724" s="1"/>
      <c r="F2724" s="1"/>
    </row>
    <row r="2725" spans="1:6" x14ac:dyDescent="0.25">
      <c r="A2725" s="188"/>
      <c r="B2725" s="188"/>
      <c r="C2725" s="1"/>
      <c r="D2725" s="1"/>
      <c r="E2725" s="1"/>
      <c r="F2725" s="1"/>
    </row>
    <row r="2726" spans="1:6" x14ac:dyDescent="0.25">
      <c r="A2726" s="188"/>
      <c r="B2726" s="188"/>
      <c r="C2726" s="1"/>
      <c r="D2726" s="1"/>
      <c r="E2726" s="1"/>
      <c r="F2726" s="1"/>
    </row>
    <row r="2727" spans="1:6" x14ac:dyDescent="0.25">
      <c r="A2727" s="188"/>
      <c r="B2727" s="188"/>
      <c r="C2727" s="1"/>
      <c r="D2727" s="1"/>
      <c r="E2727" s="1"/>
      <c r="F2727" s="1"/>
    </row>
    <row r="2728" spans="1:6" x14ac:dyDescent="0.25">
      <c r="A2728" s="188"/>
      <c r="B2728" s="188"/>
      <c r="C2728" s="1"/>
      <c r="D2728" s="1"/>
      <c r="E2728" s="1"/>
      <c r="F2728" s="1"/>
    </row>
    <row r="2729" spans="1:6" x14ac:dyDescent="0.25">
      <c r="A2729" s="188"/>
      <c r="B2729" s="188"/>
      <c r="C2729" s="1"/>
      <c r="D2729" s="1"/>
      <c r="E2729" s="1"/>
      <c r="F2729" s="1"/>
    </row>
    <row r="2730" spans="1:6" x14ac:dyDescent="0.25">
      <c r="A2730" s="188"/>
      <c r="B2730" s="188"/>
      <c r="C2730" s="1"/>
      <c r="D2730" s="1"/>
      <c r="E2730" s="1"/>
      <c r="F2730" s="1"/>
    </row>
    <row r="2731" spans="1:6" x14ac:dyDescent="0.25">
      <c r="A2731" s="188"/>
      <c r="B2731" s="188"/>
      <c r="C2731" s="1"/>
      <c r="D2731" s="1"/>
      <c r="E2731" s="1"/>
      <c r="F2731" s="1"/>
    </row>
    <row r="2732" spans="1:6" x14ac:dyDescent="0.25">
      <c r="A2732" s="188"/>
      <c r="B2732" s="188"/>
      <c r="C2732" s="1"/>
      <c r="D2732" s="1"/>
      <c r="E2732" s="1"/>
      <c r="F2732" s="1"/>
    </row>
    <row r="2733" spans="1:6" x14ac:dyDescent="0.25">
      <c r="A2733" s="188"/>
      <c r="B2733" s="188"/>
      <c r="C2733" s="1"/>
      <c r="D2733" s="1"/>
      <c r="E2733" s="1"/>
      <c r="F2733" s="1"/>
    </row>
    <row r="2734" spans="1:6" x14ac:dyDescent="0.25">
      <c r="A2734" s="188"/>
      <c r="B2734" s="188"/>
      <c r="C2734" s="1"/>
      <c r="D2734" s="1"/>
      <c r="E2734" s="1"/>
      <c r="F2734" s="1"/>
    </row>
    <row r="2735" spans="1:6" x14ac:dyDescent="0.25">
      <c r="A2735" s="188"/>
      <c r="B2735" s="188"/>
      <c r="C2735" s="1"/>
      <c r="D2735" s="1"/>
      <c r="E2735" s="1"/>
      <c r="F2735" s="1"/>
    </row>
    <row r="2736" spans="1:6" x14ac:dyDescent="0.25">
      <c r="A2736" s="188"/>
      <c r="B2736" s="188"/>
      <c r="C2736" s="1"/>
      <c r="D2736" s="1"/>
      <c r="E2736" s="1"/>
      <c r="F2736" s="1"/>
    </row>
    <row r="2737" spans="1:6" x14ac:dyDescent="0.25">
      <c r="A2737" s="188"/>
      <c r="B2737" s="188"/>
      <c r="C2737" s="1"/>
      <c r="D2737" s="1"/>
      <c r="E2737" s="1"/>
      <c r="F2737" s="1"/>
    </row>
    <row r="2738" spans="1:6" x14ac:dyDescent="0.25">
      <c r="A2738" s="188"/>
      <c r="B2738" s="188"/>
      <c r="C2738" s="1"/>
      <c r="D2738" s="1"/>
      <c r="E2738" s="1"/>
      <c r="F2738" s="1"/>
    </row>
    <row r="2739" spans="1:6" x14ac:dyDescent="0.25">
      <c r="A2739" s="188"/>
      <c r="B2739" s="188"/>
      <c r="C2739" s="1"/>
      <c r="D2739" s="1"/>
      <c r="E2739" s="1"/>
      <c r="F2739" s="1"/>
    </row>
    <row r="2740" spans="1:6" x14ac:dyDescent="0.25">
      <c r="A2740" s="188"/>
      <c r="B2740" s="188"/>
      <c r="C2740" s="1"/>
      <c r="D2740" s="1"/>
      <c r="E2740" s="1"/>
      <c r="F2740" s="1"/>
    </row>
    <row r="2741" spans="1:6" x14ac:dyDescent="0.25">
      <c r="A2741" s="188"/>
      <c r="B2741" s="188"/>
      <c r="C2741" s="1"/>
      <c r="D2741" s="1"/>
      <c r="E2741" s="1"/>
      <c r="F2741" s="1"/>
    </row>
    <row r="2742" spans="1:6" x14ac:dyDescent="0.25">
      <c r="A2742" s="188"/>
      <c r="B2742" s="188"/>
      <c r="C2742" s="1"/>
      <c r="D2742" s="1"/>
      <c r="E2742" s="1"/>
      <c r="F2742" s="1"/>
    </row>
    <row r="2743" spans="1:6" x14ac:dyDescent="0.25">
      <c r="A2743" s="188"/>
      <c r="B2743" s="188"/>
      <c r="C2743" s="1"/>
      <c r="D2743" s="1"/>
      <c r="E2743" s="1"/>
      <c r="F2743" s="1"/>
    </row>
    <row r="2744" spans="1:6" x14ac:dyDescent="0.25">
      <c r="A2744" s="188"/>
      <c r="B2744" s="188"/>
      <c r="C2744" s="1"/>
      <c r="D2744" s="1"/>
      <c r="E2744" s="1"/>
      <c r="F2744" s="1"/>
    </row>
    <row r="2745" spans="1:6" x14ac:dyDescent="0.25">
      <c r="A2745" s="188"/>
      <c r="B2745" s="188"/>
      <c r="C2745" s="1"/>
      <c r="D2745" s="1"/>
      <c r="E2745" s="1"/>
      <c r="F2745" s="1"/>
    </row>
    <row r="2746" spans="1:6" x14ac:dyDescent="0.25">
      <c r="A2746" s="188"/>
      <c r="B2746" s="188"/>
      <c r="C2746" s="1"/>
      <c r="D2746" s="1"/>
      <c r="E2746" s="1"/>
      <c r="F2746" s="1"/>
    </row>
    <row r="2747" spans="1:6" x14ac:dyDescent="0.25">
      <c r="A2747" s="188"/>
      <c r="B2747" s="188"/>
      <c r="C2747" s="1"/>
      <c r="D2747" s="1"/>
      <c r="E2747" s="1"/>
      <c r="F2747" s="1"/>
    </row>
    <row r="2748" spans="1:6" x14ac:dyDescent="0.25">
      <c r="A2748" s="188"/>
      <c r="B2748" s="188"/>
      <c r="C2748" s="1"/>
      <c r="D2748" s="1"/>
      <c r="E2748" s="1"/>
      <c r="F2748" s="1"/>
    </row>
    <row r="2749" spans="1:6" x14ac:dyDescent="0.25">
      <c r="A2749" s="188"/>
      <c r="B2749" s="188"/>
      <c r="C2749" s="1"/>
      <c r="D2749" s="1"/>
      <c r="E2749" s="1"/>
      <c r="F2749" s="1"/>
    </row>
    <row r="2750" spans="1:6" x14ac:dyDescent="0.25">
      <c r="A2750" s="188"/>
      <c r="B2750" s="188"/>
      <c r="C2750" s="1"/>
      <c r="D2750" s="1"/>
      <c r="E2750" s="1"/>
      <c r="F2750" s="1"/>
    </row>
    <row r="2751" spans="1:6" x14ac:dyDescent="0.25">
      <c r="A2751" s="188"/>
      <c r="B2751" s="188"/>
      <c r="C2751" s="1"/>
      <c r="D2751" s="1"/>
      <c r="E2751" s="1"/>
      <c r="F2751" s="1"/>
    </row>
    <row r="2752" spans="1:6" x14ac:dyDescent="0.25">
      <c r="A2752" s="188"/>
      <c r="B2752" s="188"/>
      <c r="C2752" s="1"/>
      <c r="D2752" s="1"/>
      <c r="E2752" s="1"/>
      <c r="F2752" s="1"/>
    </row>
    <row r="2753" spans="1:6" x14ac:dyDescent="0.25">
      <c r="A2753" s="188"/>
      <c r="B2753" s="188"/>
      <c r="C2753" s="1"/>
      <c r="D2753" s="1"/>
      <c r="E2753" s="1"/>
      <c r="F2753" s="1"/>
    </row>
    <row r="2754" spans="1:6" x14ac:dyDescent="0.25">
      <c r="A2754" s="188"/>
      <c r="B2754" s="188"/>
      <c r="C2754" s="1"/>
      <c r="D2754" s="1"/>
      <c r="E2754" s="1"/>
      <c r="F2754" s="1"/>
    </row>
    <row r="2755" spans="1:6" x14ac:dyDescent="0.25">
      <c r="A2755" s="188"/>
      <c r="B2755" s="188"/>
      <c r="C2755" s="1"/>
      <c r="D2755" s="1"/>
      <c r="E2755" s="1"/>
      <c r="F2755" s="1"/>
    </row>
    <row r="2756" spans="1:6" x14ac:dyDescent="0.25">
      <c r="A2756" s="188"/>
      <c r="B2756" s="188"/>
      <c r="C2756" s="1"/>
      <c r="D2756" s="1"/>
      <c r="E2756" s="1"/>
      <c r="F2756" s="1"/>
    </row>
    <row r="2757" spans="1:6" x14ac:dyDescent="0.25">
      <c r="A2757" s="188"/>
      <c r="B2757" s="188"/>
      <c r="C2757" s="1"/>
      <c r="D2757" s="1"/>
      <c r="E2757" s="1"/>
      <c r="F2757" s="1"/>
    </row>
    <row r="2758" spans="1:6" x14ac:dyDescent="0.25">
      <c r="A2758" s="188"/>
      <c r="B2758" s="188"/>
      <c r="C2758" s="1"/>
      <c r="D2758" s="1"/>
      <c r="E2758" s="1"/>
      <c r="F2758" s="1"/>
    </row>
    <row r="2759" spans="1:6" x14ac:dyDescent="0.25">
      <c r="A2759" s="188"/>
      <c r="B2759" s="188"/>
      <c r="C2759" s="1"/>
      <c r="D2759" s="1"/>
      <c r="E2759" s="1"/>
      <c r="F2759" s="1"/>
    </row>
    <row r="2760" spans="1:6" x14ac:dyDescent="0.25">
      <c r="A2760" s="188"/>
      <c r="B2760" s="188"/>
      <c r="C2760" s="1"/>
      <c r="D2760" s="1"/>
      <c r="E2760" s="1"/>
      <c r="F2760" s="1"/>
    </row>
    <row r="2761" spans="1:6" x14ac:dyDescent="0.25">
      <c r="A2761" s="188"/>
      <c r="B2761" s="188"/>
      <c r="C2761" s="1"/>
      <c r="D2761" s="1"/>
      <c r="E2761" s="1"/>
      <c r="F2761" s="1"/>
    </row>
    <row r="2762" spans="1:6" x14ac:dyDescent="0.25">
      <c r="A2762" s="188"/>
      <c r="B2762" s="188"/>
      <c r="C2762" s="1"/>
      <c r="D2762" s="1"/>
      <c r="E2762" s="1"/>
      <c r="F2762" s="1"/>
    </row>
    <row r="2763" spans="1:6" x14ac:dyDescent="0.25">
      <c r="A2763" s="188"/>
      <c r="B2763" s="188"/>
      <c r="C2763" s="1"/>
      <c r="D2763" s="1"/>
      <c r="E2763" s="1"/>
      <c r="F2763" s="1"/>
    </row>
    <row r="2764" spans="1:6" x14ac:dyDescent="0.25">
      <c r="A2764" s="188"/>
      <c r="B2764" s="188"/>
      <c r="C2764" s="1"/>
      <c r="D2764" s="1"/>
      <c r="E2764" s="1"/>
      <c r="F2764" s="1"/>
    </row>
    <row r="2765" spans="1:6" x14ac:dyDescent="0.25">
      <c r="A2765" s="188"/>
      <c r="B2765" s="188"/>
      <c r="C2765" s="1"/>
      <c r="D2765" s="1"/>
      <c r="E2765" s="1"/>
      <c r="F2765" s="1"/>
    </row>
    <row r="2766" spans="1:6" x14ac:dyDescent="0.25">
      <c r="A2766" s="188"/>
      <c r="B2766" s="188"/>
      <c r="C2766" s="1"/>
      <c r="D2766" s="1"/>
      <c r="E2766" s="1"/>
      <c r="F2766" s="1"/>
    </row>
    <row r="2767" spans="1:6" x14ac:dyDescent="0.25">
      <c r="A2767" s="188"/>
      <c r="B2767" s="188"/>
      <c r="C2767" s="1"/>
      <c r="D2767" s="1"/>
      <c r="E2767" s="1"/>
      <c r="F2767" s="1"/>
    </row>
    <row r="2768" spans="1:6" x14ac:dyDescent="0.25">
      <c r="A2768" s="188"/>
      <c r="B2768" s="188"/>
      <c r="C2768" s="1"/>
      <c r="D2768" s="1"/>
      <c r="E2768" s="1"/>
      <c r="F2768" s="1"/>
    </row>
    <row r="2769" spans="1:6" x14ac:dyDescent="0.25">
      <c r="A2769" s="188"/>
      <c r="B2769" s="188"/>
      <c r="C2769" s="1"/>
      <c r="D2769" s="1"/>
      <c r="E2769" s="1"/>
      <c r="F2769" s="1"/>
    </row>
    <row r="2770" spans="1:6" x14ac:dyDescent="0.25">
      <c r="A2770" s="188"/>
      <c r="B2770" s="188"/>
      <c r="C2770" s="1"/>
      <c r="D2770" s="1"/>
      <c r="E2770" s="1"/>
      <c r="F2770" s="1"/>
    </row>
    <row r="2771" spans="1:6" x14ac:dyDescent="0.25">
      <c r="A2771" s="188"/>
      <c r="B2771" s="188"/>
      <c r="C2771" s="1"/>
      <c r="D2771" s="1"/>
      <c r="E2771" s="1"/>
      <c r="F2771" s="1"/>
    </row>
    <row r="2772" spans="1:6" x14ac:dyDescent="0.25">
      <c r="A2772" s="188"/>
      <c r="B2772" s="188"/>
      <c r="C2772" s="1"/>
      <c r="D2772" s="1"/>
      <c r="E2772" s="1"/>
      <c r="F2772" s="1"/>
    </row>
    <row r="2773" spans="1:6" x14ac:dyDescent="0.25">
      <c r="A2773" s="188"/>
      <c r="B2773" s="188"/>
      <c r="C2773" s="1"/>
      <c r="D2773" s="1"/>
      <c r="E2773" s="1"/>
      <c r="F2773" s="1"/>
    </row>
    <row r="2774" spans="1:6" x14ac:dyDescent="0.25">
      <c r="A2774" s="188"/>
      <c r="B2774" s="188"/>
      <c r="C2774" s="1"/>
      <c r="D2774" s="1"/>
      <c r="E2774" s="1"/>
      <c r="F2774" s="1"/>
    </row>
    <row r="2775" spans="1:6" x14ac:dyDescent="0.25">
      <c r="A2775" s="188"/>
      <c r="B2775" s="188"/>
      <c r="C2775" s="1"/>
      <c r="D2775" s="1"/>
      <c r="E2775" s="1"/>
      <c r="F2775" s="1"/>
    </row>
    <row r="2776" spans="1:6" x14ac:dyDescent="0.25">
      <c r="A2776" s="188"/>
      <c r="B2776" s="188"/>
      <c r="C2776" s="1"/>
      <c r="D2776" s="1"/>
      <c r="E2776" s="1"/>
      <c r="F2776" s="1"/>
    </row>
    <row r="2777" spans="1:6" x14ac:dyDescent="0.25">
      <c r="A2777" s="188"/>
      <c r="B2777" s="188"/>
      <c r="C2777" s="1"/>
      <c r="D2777" s="1"/>
      <c r="E2777" s="1"/>
      <c r="F2777" s="1"/>
    </row>
    <row r="2778" spans="1:6" x14ac:dyDescent="0.25">
      <c r="A2778" s="188"/>
      <c r="B2778" s="188"/>
      <c r="C2778" s="1"/>
      <c r="D2778" s="1"/>
      <c r="E2778" s="1"/>
      <c r="F2778" s="1"/>
    </row>
    <row r="2779" spans="1:6" x14ac:dyDescent="0.25">
      <c r="A2779" s="188"/>
      <c r="B2779" s="188"/>
      <c r="C2779" s="1"/>
      <c r="D2779" s="1"/>
      <c r="E2779" s="1"/>
      <c r="F2779" s="1"/>
    </row>
    <row r="2780" spans="1:6" x14ac:dyDescent="0.25">
      <c r="A2780" s="188"/>
      <c r="B2780" s="188"/>
      <c r="C2780" s="1"/>
      <c r="D2780" s="1"/>
      <c r="E2780" s="1"/>
      <c r="F2780" s="1"/>
    </row>
    <row r="2781" spans="1:6" x14ac:dyDescent="0.25">
      <c r="A2781" s="188"/>
      <c r="B2781" s="188"/>
      <c r="C2781" s="1"/>
      <c r="D2781" s="1"/>
      <c r="E2781" s="1"/>
      <c r="F2781" s="1"/>
    </row>
    <row r="2782" spans="1:6" x14ac:dyDescent="0.25">
      <c r="A2782" s="188"/>
      <c r="B2782" s="188"/>
      <c r="C2782" s="1"/>
      <c r="D2782" s="1"/>
      <c r="E2782" s="1"/>
      <c r="F2782" s="1"/>
    </row>
    <row r="2783" spans="1:6" x14ac:dyDescent="0.25">
      <c r="A2783" s="188"/>
      <c r="B2783" s="188"/>
      <c r="C2783" s="1"/>
      <c r="D2783" s="1"/>
      <c r="E2783" s="1"/>
      <c r="F2783" s="1"/>
    </row>
    <row r="2784" spans="1:6" x14ac:dyDescent="0.25">
      <c r="A2784" s="188"/>
      <c r="B2784" s="188"/>
      <c r="C2784" s="1"/>
      <c r="D2784" s="1"/>
      <c r="E2784" s="1"/>
      <c r="F2784" s="1"/>
    </row>
    <row r="2785" spans="1:6" x14ac:dyDescent="0.25">
      <c r="A2785" s="188"/>
      <c r="B2785" s="188"/>
      <c r="C2785" s="1"/>
      <c r="D2785" s="1"/>
      <c r="E2785" s="1"/>
      <c r="F2785" s="1"/>
    </row>
    <row r="2786" spans="1:6" x14ac:dyDescent="0.25">
      <c r="A2786" s="188"/>
      <c r="B2786" s="188"/>
      <c r="C2786" s="1"/>
      <c r="D2786" s="1"/>
      <c r="E2786" s="1"/>
      <c r="F2786" s="1"/>
    </row>
    <row r="2787" spans="1:6" x14ac:dyDescent="0.25">
      <c r="A2787" s="188"/>
      <c r="B2787" s="188"/>
      <c r="C2787" s="1"/>
      <c r="D2787" s="1"/>
      <c r="E2787" s="1"/>
      <c r="F2787" s="1"/>
    </row>
    <row r="2788" spans="1:6" x14ac:dyDescent="0.25">
      <c r="A2788" s="188"/>
      <c r="B2788" s="188"/>
      <c r="C2788" s="1"/>
      <c r="D2788" s="1"/>
      <c r="E2788" s="1"/>
      <c r="F2788" s="1"/>
    </row>
    <row r="2789" spans="1:6" x14ac:dyDescent="0.25">
      <c r="A2789" s="188"/>
      <c r="B2789" s="188"/>
      <c r="C2789" s="1"/>
      <c r="D2789" s="1"/>
      <c r="E2789" s="1"/>
      <c r="F2789" s="1"/>
    </row>
    <row r="2790" spans="1:6" x14ac:dyDescent="0.25">
      <c r="A2790" s="188"/>
      <c r="B2790" s="188"/>
      <c r="C2790" s="1"/>
      <c r="D2790" s="1"/>
      <c r="E2790" s="1"/>
      <c r="F2790" s="1"/>
    </row>
    <row r="2791" spans="1:6" x14ac:dyDescent="0.25">
      <c r="A2791" s="188"/>
      <c r="B2791" s="188"/>
      <c r="C2791" s="1"/>
      <c r="D2791" s="1"/>
      <c r="E2791" s="1"/>
      <c r="F2791" s="1"/>
    </row>
    <row r="2792" spans="1:6" x14ac:dyDescent="0.25">
      <c r="A2792" s="188"/>
      <c r="B2792" s="188"/>
      <c r="C2792" s="1"/>
      <c r="D2792" s="1"/>
      <c r="E2792" s="1"/>
      <c r="F2792" s="1"/>
    </row>
    <row r="2793" spans="1:6" x14ac:dyDescent="0.25">
      <c r="A2793" s="188"/>
      <c r="B2793" s="188"/>
      <c r="C2793" s="1"/>
      <c r="D2793" s="1"/>
      <c r="E2793" s="1"/>
      <c r="F2793" s="1"/>
    </row>
    <row r="2794" spans="1:6" x14ac:dyDescent="0.25">
      <c r="A2794" s="188"/>
      <c r="B2794" s="188"/>
      <c r="C2794" s="1"/>
      <c r="D2794" s="1"/>
      <c r="E2794" s="1"/>
      <c r="F2794" s="1"/>
    </row>
    <row r="2795" spans="1:6" x14ac:dyDescent="0.25">
      <c r="A2795" s="188"/>
      <c r="B2795" s="188"/>
      <c r="C2795" s="1"/>
      <c r="D2795" s="1"/>
      <c r="E2795" s="1"/>
      <c r="F2795" s="1"/>
    </row>
    <row r="2796" spans="1:6" x14ac:dyDescent="0.25">
      <c r="A2796" s="188"/>
      <c r="B2796" s="188"/>
      <c r="C2796" s="1"/>
      <c r="D2796" s="1"/>
      <c r="E2796" s="1"/>
      <c r="F2796" s="1"/>
    </row>
    <row r="2797" spans="1:6" x14ac:dyDescent="0.25">
      <c r="A2797" s="188"/>
      <c r="B2797" s="188"/>
      <c r="C2797" s="1"/>
      <c r="D2797" s="1"/>
      <c r="E2797" s="1"/>
      <c r="F2797" s="1"/>
    </row>
    <row r="2798" spans="1:6" x14ac:dyDescent="0.25">
      <c r="A2798" s="188"/>
      <c r="B2798" s="188"/>
      <c r="C2798" s="1"/>
      <c r="D2798" s="1"/>
      <c r="E2798" s="1"/>
      <c r="F2798" s="1"/>
    </row>
    <row r="2799" spans="1:6" x14ac:dyDescent="0.25">
      <c r="A2799" s="188"/>
      <c r="B2799" s="188"/>
      <c r="C2799" s="1"/>
      <c r="D2799" s="1"/>
      <c r="E2799" s="1"/>
      <c r="F2799" s="1"/>
    </row>
    <row r="2800" spans="1:6" x14ac:dyDescent="0.25">
      <c r="A2800" s="188"/>
      <c r="B2800" s="188"/>
      <c r="C2800" s="1"/>
      <c r="D2800" s="1"/>
      <c r="E2800" s="1"/>
      <c r="F2800" s="1"/>
    </row>
    <row r="2801" spans="1:6" x14ac:dyDescent="0.25">
      <c r="A2801" s="188"/>
      <c r="B2801" s="188"/>
      <c r="C2801" s="1"/>
      <c r="D2801" s="1"/>
      <c r="E2801" s="1"/>
      <c r="F2801" s="1"/>
    </row>
    <row r="2802" spans="1:6" x14ac:dyDescent="0.25">
      <c r="A2802" s="188"/>
      <c r="B2802" s="188"/>
      <c r="C2802" s="1"/>
      <c r="D2802" s="1"/>
      <c r="E2802" s="1"/>
      <c r="F2802" s="1"/>
    </row>
    <row r="2803" spans="1:6" x14ac:dyDescent="0.25">
      <c r="A2803" s="188"/>
      <c r="B2803" s="188"/>
      <c r="C2803" s="1"/>
      <c r="D2803" s="1"/>
      <c r="E2803" s="1"/>
      <c r="F2803" s="1"/>
    </row>
    <row r="2804" spans="1:6" x14ac:dyDescent="0.25">
      <c r="A2804" s="188"/>
      <c r="B2804" s="188"/>
      <c r="C2804" s="1"/>
      <c r="D2804" s="1"/>
      <c r="E2804" s="1"/>
      <c r="F2804" s="1"/>
    </row>
    <row r="2805" spans="1:6" x14ac:dyDescent="0.25">
      <c r="A2805" s="188"/>
      <c r="B2805" s="188"/>
      <c r="C2805" s="1"/>
      <c r="D2805" s="1"/>
      <c r="E2805" s="1"/>
      <c r="F2805" s="1"/>
    </row>
    <row r="2806" spans="1:6" x14ac:dyDescent="0.25">
      <c r="A2806" s="188"/>
      <c r="B2806" s="188"/>
      <c r="C2806" s="1"/>
      <c r="D2806" s="1"/>
      <c r="E2806" s="1"/>
      <c r="F2806" s="1"/>
    </row>
    <row r="2807" spans="1:6" x14ac:dyDescent="0.25">
      <c r="A2807" s="188"/>
      <c r="B2807" s="188"/>
      <c r="C2807" s="1"/>
      <c r="D2807" s="1"/>
      <c r="E2807" s="1"/>
      <c r="F2807" s="1"/>
    </row>
    <row r="2808" spans="1:6" x14ac:dyDescent="0.25">
      <c r="A2808" s="188"/>
      <c r="B2808" s="188"/>
      <c r="C2808" s="1"/>
      <c r="D2808" s="1"/>
      <c r="E2808" s="1"/>
      <c r="F2808" s="1"/>
    </row>
    <row r="2809" spans="1:6" x14ac:dyDescent="0.25">
      <c r="A2809" s="188"/>
      <c r="B2809" s="188"/>
      <c r="C2809" s="1"/>
      <c r="D2809" s="1"/>
      <c r="E2809" s="1"/>
      <c r="F2809" s="1"/>
    </row>
    <row r="2810" spans="1:6" x14ac:dyDescent="0.25">
      <c r="A2810" s="188"/>
      <c r="B2810" s="188"/>
      <c r="C2810" s="1"/>
      <c r="D2810" s="1"/>
      <c r="E2810" s="1"/>
      <c r="F2810" s="1"/>
    </row>
    <row r="2811" spans="1:6" x14ac:dyDescent="0.25">
      <c r="A2811" s="188"/>
      <c r="B2811" s="188"/>
      <c r="C2811" s="1"/>
      <c r="D2811" s="1"/>
      <c r="E2811" s="1"/>
      <c r="F2811" s="1"/>
    </row>
    <row r="2812" spans="1:6" x14ac:dyDescent="0.25">
      <c r="A2812" s="188"/>
      <c r="B2812" s="188"/>
      <c r="C2812" s="1"/>
      <c r="D2812" s="1"/>
      <c r="E2812" s="1"/>
      <c r="F2812" s="1"/>
    </row>
    <row r="2813" spans="1:6" x14ac:dyDescent="0.25">
      <c r="A2813" s="188"/>
      <c r="B2813" s="188"/>
      <c r="C2813" s="1"/>
      <c r="D2813" s="1"/>
      <c r="E2813" s="1"/>
      <c r="F2813" s="1"/>
    </row>
    <row r="2814" spans="1:6" x14ac:dyDescent="0.25">
      <c r="A2814" s="188"/>
      <c r="B2814" s="188"/>
      <c r="C2814" s="1"/>
      <c r="D2814" s="1"/>
      <c r="E2814" s="1"/>
      <c r="F2814" s="1"/>
    </row>
    <row r="2815" spans="1:6" x14ac:dyDescent="0.25">
      <c r="A2815" s="188"/>
      <c r="B2815" s="188"/>
      <c r="C2815" s="1"/>
      <c r="D2815" s="1"/>
      <c r="E2815" s="1"/>
      <c r="F2815" s="1"/>
    </row>
    <row r="2816" spans="1:6" x14ac:dyDescent="0.25">
      <c r="A2816" s="188"/>
      <c r="B2816" s="188"/>
      <c r="C2816" s="1"/>
      <c r="D2816" s="1"/>
      <c r="E2816" s="1"/>
      <c r="F2816" s="1"/>
    </row>
    <row r="2817" spans="1:6" x14ac:dyDescent="0.25">
      <c r="A2817" s="188"/>
      <c r="B2817" s="188"/>
      <c r="C2817" s="1"/>
      <c r="D2817" s="1"/>
      <c r="E2817" s="1"/>
      <c r="F2817" s="1"/>
    </row>
    <row r="2818" spans="1:6" x14ac:dyDescent="0.25">
      <c r="A2818" s="188"/>
      <c r="B2818" s="188"/>
      <c r="C2818" s="1"/>
      <c r="D2818" s="1"/>
      <c r="E2818" s="1"/>
      <c r="F2818" s="1"/>
    </row>
    <row r="2819" spans="1:6" x14ac:dyDescent="0.25">
      <c r="A2819" s="188"/>
      <c r="B2819" s="188"/>
      <c r="C2819" s="1"/>
      <c r="D2819" s="1"/>
      <c r="E2819" s="1"/>
      <c r="F2819" s="1"/>
    </row>
    <row r="2820" spans="1:6" x14ac:dyDescent="0.25">
      <c r="A2820" s="188"/>
      <c r="B2820" s="188"/>
      <c r="C2820" s="1"/>
      <c r="D2820" s="1"/>
      <c r="E2820" s="1"/>
      <c r="F2820" s="1"/>
    </row>
    <row r="2821" spans="1:6" x14ac:dyDescent="0.25">
      <c r="A2821" s="188"/>
      <c r="B2821" s="188"/>
      <c r="C2821" s="1"/>
      <c r="D2821" s="1"/>
      <c r="E2821" s="1"/>
      <c r="F2821" s="1"/>
    </row>
    <row r="2822" spans="1:6" x14ac:dyDescent="0.25">
      <c r="A2822" s="188"/>
      <c r="B2822" s="188"/>
      <c r="C2822" s="1"/>
      <c r="D2822" s="1"/>
      <c r="E2822" s="1"/>
      <c r="F2822" s="1"/>
    </row>
    <row r="2823" spans="1:6" x14ac:dyDescent="0.25">
      <c r="A2823" s="188"/>
      <c r="B2823" s="188"/>
      <c r="C2823" s="1"/>
      <c r="D2823" s="1"/>
      <c r="E2823" s="1"/>
      <c r="F2823" s="1"/>
    </row>
    <row r="2824" spans="1:6" x14ac:dyDescent="0.25">
      <c r="A2824" s="188"/>
      <c r="B2824" s="188"/>
      <c r="C2824" s="1"/>
      <c r="D2824" s="1"/>
      <c r="E2824" s="1"/>
      <c r="F2824" s="1"/>
    </row>
    <row r="2825" spans="1:6" x14ac:dyDescent="0.25">
      <c r="A2825" s="188"/>
      <c r="B2825" s="188"/>
      <c r="C2825" s="1"/>
      <c r="D2825" s="1"/>
      <c r="E2825" s="1"/>
      <c r="F2825" s="1"/>
    </row>
    <row r="2826" spans="1:6" x14ac:dyDescent="0.25">
      <c r="A2826" s="188"/>
      <c r="B2826" s="188"/>
      <c r="C2826" s="1"/>
      <c r="D2826" s="1"/>
      <c r="E2826" s="1"/>
      <c r="F2826" s="1"/>
    </row>
    <row r="2827" spans="1:6" x14ac:dyDescent="0.25">
      <c r="A2827" s="188"/>
      <c r="B2827" s="188"/>
      <c r="C2827" s="1"/>
      <c r="D2827" s="1"/>
      <c r="E2827" s="1"/>
      <c r="F2827" s="1"/>
    </row>
    <row r="2828" spans="1:6" x14ac:dyDescent="0.25">
      <c r="A2828" s="188"/>
      <c r="B2828" s="188"/>
      <c r="C2828" s="1"/>
      <c r="D2828" s="1"/>
      <c r="E2828" s="1"/>
      <c r="F2828" s="1"/>
    </row>
    <row r="2829" spans="1:6" x14ac:dyDescent="0.25">
      <c r="A2829" s="188"/>
      <c r="B2829" s="188"/>
      <c r="C2829" s="1"/>
      <c r="D2829" s="1"/>
      <c r="E2829" s="1"/>
      <c r="F2829" s="1"/>
    </row>
    <row r="2830" spans="1:6" x14ac:dyDescent="0.25">
      <c r="A2830" s="188"/>
      <c r="B2830" s="188"/>
      <c r="C2830" s="1"/>
      <c r="D2830" s="1"/>
      <c r="E2830" s="1"/>
      <c r="F2830" s="1"/>
    </row>
    <row r="2831" spans="1:6" x14ac:dyDescent="0.25">
      <c r="A2831" s="188"/>
      <c r="B2831" s="188"/>
      <c r="C2831" s="1"/>
      <c r="D2831" s="1"/>
      <c r="E2831" s="1"/>
      <c r="F2831" s="1"/>
    </row>
    <row r="2832" spans="1:6" x14ac:dyDescent="0.25">
      <c r="A2832" s="188"/>
      <c r="B2832" s="188"/>
      <c r="C2832" s="1"/>
      <c r="D2832" s="1"/>
      <c r="E2832" s="1"/>
      <c r="F2832" s="1"/>
    </row>
    <row r="2833" spans="1:6" x14ac:dyDescent="0.25">
      <c r="A2833" s="188"/>
      <c r="B2833" s="188"/>
      <c r="C2833" s="1"/>
      <c r="D2833" s="1"/>
      <c r="E2833" s="1"/>
      <c r="F2833" s="1"/>
    </row>
    <row r="2834" spans="1:6" x14ac:dyDescent="0.25">
      <c r="A2834" s="188"/>
      <c r="B2834" s="188"/>
      <c r="C2834" s="1"/>
      <c r="D2834" s="1"/>
      <c r="E2834" s="1"/>
      <c r="F2834" s="1"/>
    </row>
    <row r="2835" spans="1:6" x14ac:dyDescent="0.25">
      <c r="A2835" s="188"/>
      <c r="B2835" s="188"/>
      <c r="C2835" s="1"/>
      <c r="D2835" s="1"/>
      <c r="E2835" s="1"/>
      <c r="F2835" s="1"/>
    </row>
    <row r="2836" spans="1:6" x14ac:dyDescent="0.25">
      <c r="A2836" s="188"/>
      <c r="B2836" s="188"/>
      <c r="C2836" s="1"/>
      <c r="D2836" s="1"/>
      <c r="E2836" s="1"/>
      <c r="F2836" s="1"/>
    </row>
    <row r="2837" spans="1:6" x14ac:dyDescent="0.25">
      <c r="A2837" s="188"/>
      <c r="B2837" s="188"/>
      <c r="C2837" s="1"/>
      <c r="D2837" s="1"/>
      <c r="E2837" s="1"/>
      <c r="F2837" s="1"/>
    </row>
    <row r="2838" spans="1:6" x14ac:dyDescent="0.25">
      <c r="A2838" s="188"/>
      <c r="B2838" s="188"/>
      <c r="C2838" s="1"/>
      <c r="D2838" s="1"/>
      <c r="E2838" s="1"/>
      <c r="F2838" s="1"/>
    </row>
    <row r="2839" spans="1:6" x14ac:dyDescent="0.25">
      <c r="A2839" s="188"/>
      <c r="B2839" s="188"/>
      <c r="C2839" s="1"/>
      <c r="D2839" s="1"/>
      <c r="E2839" s="1"/>
      <c r="F2839" s="1"/>
    </row>
    <row r="2840" spans="1:6" x14ac:dyDescent="0.25">
      <c r="A2840" s="188"/>
      <c r="B2840" s="188"/>
      <c r="C2840" s="1"/>
      <c r="D2840" s="1"/>
      <c r="E2840" s="1"/>
      <c r="F2840" s="1"/>
    </row>
    <row r="2841" spans="1:6" x14ac:dyDescent="0.25">
      <c r="A2841" s="188"/>
      <c r="B2841" s="188"/>
      <c r="C2841" s="1"/>
      <c r="D2841" s="1"/>
      <c r="E2841" s="1"/>
      <c r="F2841" s="1"/>
    </row>
    <row r="2842" spans="1:6" x14ac:dyDescent="0.25">
      <c r="A2842" s="188"/>
      <c r="B2842" s="188"/>
      <c r="C2842" s="1"/>
      <c r="D2842" s="1"/>
      <c r="E2842" s="1"/>
      <c r="F2842" s="1"/>
    </row>
    <row r="2843" spans="1:6" x14ac:dyDescent="0.25">
      <c r="A2843" s="188"/>
      <c r="B2843" s="188"/>
      <c r="C2843" s="1"/>
      <c r="D2843" s="1"/>
      <c r="E2843" s="1"/>
      <c r="F2843" s="1"/>
    </row>
    <row r="2844" spans="1:6" x14ac:dyDescent="0.25">
      <c r="A2844" s="188"/>
      <c r="B2844" s="188"/>
      <c r="C2844" s="1"/>
      <c r="D2844" s="1"/>
      <c r="E2844" s="1"/>
      <c r="F2844" s="1"/>
    </row>
    <row r="2845" spans="1:6" x14ac:dyDescent="0.25">
      <c r="A2845" s="188"/>
      <c r="B2845" s="188"/>
      <c r="C2845" s="1"/>
      <c r="D2845" s="1"/>
      <c r="E2845" s="1"/>
      <c r="F2845" s="1"/>
    </row>
    <row r="2846" spans="1:6" x14ac:dyDescent="0.25">
      <c r="A2846" s="188"/>
      <c r="B2846" s="188"/>
      <c r="C2846" s="1"/>
      <c r="D2846" s="1"/>
      <c r="E2846" s="1"/>
      <c r="F2846" s="1"/>
    </row>
    <row r="2847" spans="1:6" x14ac:dyDescent="0.25">
      <c r="A2847" s="188"/>
      <c r="B2847" s="188"/>
      <c r="C2847" s="1"/>
      <c r="D2847" s="1"/>
      <c r="E2847" s="1"/>
      <c r="F2847" s="1"/>
    </row>
    <row r="2848" spans="1:6" x14ac:dyDescent="0.25">
      <c r="A2848" s="188"/>
      <c r="B2848" s="188"/>
      <c r="C2848" s="1"/>
      <c r="D2848" s="1"/>
      <c r="E2848" s="1"/>
      <c r="F2848" s="1"/>
    </row>
    <row r="2849" spans="1:6" x14ac:dyDescent="0.25">
      <c r="A2849" s="188"/>
      <c r="B2849" s="188"/>
      <c r="C2849" s="1"/>
      <c r="D2849" s="1"/>
      <c r="E2849" s="1"/>
      <c r="F2849" s="1"/>
    </row>
    <row r="2850" spans="1:6" x14ac:dyDescent="0.25">
      <c r="A2850" s="188"/>
      <c r="B2850" s="188"/>
      <c r="C2850" s="1"/>
      <c r="D2850" s="1"/>
      <c r="E2850" s="1"/>
      <c r="F2850" s="1"/>
    </row>
    <row r="2851" spans="1:6" x14ac:dyDescent="0.25">
      <c r="A2851" s="188"/>
      <c r="B2851" s="188"/>
      <c r="C2851" s="1"/>
      <c r="D2851" s="1"/>
      <c r="E2851" s="1"/>
      <c r="F2851" s="1"/>
    </row>
    <row r="2852" spans="1:6" x14ac:dyDescent="0.25">
      <c r="A2852" s="188"/>
      <c r="B2852" s="188"/>
      <c r="C2852" s="1"/>
      <c r="D2852" s="1"/>
      <c r="E2852" s="1"/>
      <c r="F2852" s="1"/>
    </row>
    <row r="2853" spans="1:6" x14ac:dyDescent="0.25">
      <c r="A2853" s="188"/>
      <c r="B2853" s="188"/>
      <c r="C2853" s="1"/>
      <c r="D2853" s="1"/>
      <c r="E2853" s="1"/>
      <c r="F2853" s="1"/>
    </row>
    <row r="2854" spans="1:6" x14ac:dyDescent="0.25">
      <c r="A2854" s="188"/>
      <c r="B2854" s="188"/>
      <c r="C2854" s="1"/>
      <c r="D2854" s="1"/>
      <c r="E2854" s="1"/>
      <c r="F2854" s="1"/>
    </row>
    <row r="2855" spans="1:6" x14ac:dyDescent="0.25">
      <c r="A2855" s="188"/>
      <c r="B2855" s="188"/>
      <c r="C2855" s="1"/>
      <c r="D2855" s="1"/>
      <c r="E2855" s="1"/>
      <c r="F2855" s="1"/>
    </row>
    <row r="2856" spans="1:6" x14ac:dyDescent="0.25">
      <c r="A2856" s="188"/>
      <c r="B2856" s="188"/>
      <c r="C2856" s="1"/>
      <c r="D2856" s="1"/>
      <c r="E2856" s="1"/>
      <c r="F2856" s="1"/>
    </row>
    <row r="2857" spans="1:6" x14ac:dyDescent="0.25">
      <c r="A2857" s="188"/>
      <c r="B2857" s="188"/>
      <c r="C2857" s="1"/>
      <c r="D2857" s="1"/>
      <c r="E2857" s="1"/>
      <c r="F2857" s="1"/>
    </row>
    <row r="2858" spans="1:6" x14ac:dyDescent="0.25">
      <c r="A2858" s="188"/>
      <c r="B2858" s="188"/>
      <c r="C2858" s="1"/>
      <c r="D2858" s="1"/>
      <c r="E2858" s="1"/>
      <c r="F2858" s="1"/>
    </row>
    <row r="2859" spans="1:6" x14ac:dyDescent="0.25">
      <c r="A2859" s="188"/>
      <c r="B2859" s="188"/>
      <c r="C2859" s="1"/>
      <c r="D2859" s="1"/>
      <c r="E2859" s="1"/>
      <c r="F2859" s="1"/>
    </row>
    <row r="2860" spans="1:6" x14ac:dyDescent="0.25">
      <c r="A2860" s="188"/>
      <c r="B2860" s="188"/>
      <c r="C2860" s="1"/>
      <c r="D2860" s="1"/>
      <c r="E2860" s="1"/>
      <c r="F2860" s="1"/>
    </row>
    <row r="2861" spans="1:6" x14ac:dyDescent="0.25">
      <c r="A2861" s="188"/>
      <c r="B2861" s="188"/>
      <c r="C2861" s="1"/>
      <c r="D2861" s="1"/>
      <c r="E2861" s="1"/>
      <c r="F2861" s="1"/>
    </row>
    <row r="2862" spans="1:6" x14ac:dyDescent="0.25">
      <c r="A2862" s="188"/>
      <c r="B2862" s="188"/>
      <c r="C2862" s="1"/>
      <c r="D2862" s="1"/>
      <c r="E2862" s="1"/>
      <c r="F2862" s="1"/>
    </row>
    <row r="2863" spans="1:6" x14ac:dyDescent="0.25">
      <c r="A2863" s="188"/>
      <c r="B2863" s="188"/>
      <c r="C2863" s="1"/>
      <c r="D2863" s="1"/>
      <c r="E2863" s="1"/>
      <c r="F2863" s="1"/>
    </row>
    <row r="2864" spans="1:6" x14ac:dyDescent="0.25">
      <c r="A2864" s="188"/>
      <c r="B2864" s="188"/>
      <c r="C2864" s="1"/>
      <c r="D2864" s="1"/>
      <c r="E2864" s="1"/>
      <c r="F2864" s="1"/>
    </row>
    <row r="2865" spans="1:6" x14ac:dyDescent="0.25">
      <c r="A2865" s="188"/>
      <c r="B2865" s="188"/>
      <c r="C2865" s="1"/>
      <c r="D2865" s="1"/>
      <c r="E2865" s="1"/>
      <c r="F2865" s="1"/>
    </row>
    <row r="2866" spans="1:6" x14ac:dyDescent="0.25">
      <c r="A2866" s="188"/>
      <c r="B2866" s="188"/>
      <c r="C2866" s="1"/>
      <c r="D2866" s="1"/>
      <c r="E2866" s="1"/>
      <c r="F2866" s="1"/>
    </row>
    <row r="2867" spans="1:6" x14ac:dyDescent="0.25">
      <c r="A2867" s="188"/>
      <c r="B2867" s="188"/>
      <c r="C2867" s="1"/>
      <c r="D2867" s="1"/>
      <c r="E2867" s="1"/>
      <c r="F2867" s="1"/>
    </row>
    <row r="2868" spans="1:6" x14ac:dyDescent="0.25">
      <c r="A2868" s="188"/>
      <c r="B2868" s="188"/>
      <c r="C2868" s="1"/>
      <c r="D2868" s="1"/>
      <c r="E2868" s="1"/>
      <c r="F2868" s="1"/>
    </row>
    <row r="2869" spans="1:6" x14ac:dyDescent="0.25">
      <c r="A2869" s="188"/>
      <c r="B2869" s="188"/>
      <c r="C2869" s="1"/>
      <c r="D2869" s="1"/>
      <c r="E2869" s="1"/>
      <c r="F2869" s="1"/>
    </row>
    <row r="2870" spans="1:6" x14ac:dyDescent="0.25">
      <c r="A2870" s="188"/>
      <c r="B2870" s="188"/>
      <c r="C2870" s="1"/>
      <c r="D2870" s="1"/>
      <c r="E2870" s="1"/>
      <c r="F2870" s="1"/>
    </row>
    <row r="2871" spans="1:6" x14ac:dyDescent="0.25">
      <c r="A2871" s="188"/>
      <c r="B2871" s="188"/>
      <c r="C2871" s="1"/>
      <c r="D2871" s="1"/>
      <c r="E2871" s="1"/>
      <c r="F2871" s="1"/>
    </row>
    <row r="2872" spans="1:6" x14ac:dyDescent="0.25">
      <c r="A2872" s="188"/>
      <c r="B2872" s="188"/>
      <c r="C2872" s="1"/>
      <c r="D2872" s="1"/>
      <c r="E2872" s="1"/>
      <c r="F2872" s="1"/>
    </row>
    <row r="2873" spans="1:6" x14ac:dyDescent="0.25">
      <c r="A2873" s="188"/>
      <c r="B2873" s="188"/>
      <c r="C2873" s="1"/>
      <c r="D2873" s="1"/>
      <c r="E2873" s="1"/>
      <c r="F2873" s="1"/>
    </row>
    <row r="2874" spans="1:6" x14ac:dyDescent="0.25">
      <c r="A2874" s="188"/>
      <c r="B2874" s="188"/>
      <c r="C2874" s="1"/>
      <c r="D2874" s="1"/>
      <c r="E2874" s="1"/>
      <c r="F2874" s="1"/>
    </row>
    <row r="2875" spans="1:6" x14ac:dyDescent="0.25">
      <c r="A2875" s="188"/>
      <c r="B2875" s="188"/>
      <c r="C2875" s="1"/>
      <c r="D2875" s="1"/>
      <c r="E2875" s="1"/>
      <c r="F2875" s="1"/>
    </row>
    <row r="2876" spans="1:6" x14ac:dyDescent="0.25">
      <c r="A2876" s="188"/>
      <c r="B2876" s="188"/>
      <c r="C2876" s="1"/>
      <c r="D2876" s="1"/>
      <c r="E2876" s="1"/>
      <c r="F2876" s="1"/>
    </row>
    <row r="2877" spans="1:6" x14ac:dyDescent="0.25">
      <c r="A2877" s="188"/>
      <c r="B2877" s="188"/>
      <c r="C2877" s="1"/>
      <c r="D2877" s="1"/>
      <c r="E2877" s="1"/>
      <c r="F2877" s="1"/>
    </row>
    <row r="2878" spans="1:6" x14ac:dyDescent="0.25">
      <c r="A2878" s="188"/>
      <c r="B2878" s="188"/>
      <c r="C2878" s="1"/>
      <c r="D2878" s="1"/>
      <c r="E2878" s="1"/>
      <c r="F2878" s="1"/>
    </row>
    <row r="2879" spans="1:6" x14ac:dyDescent="0.25">
      <c r="A2879" s="188"/>
      <c r="B2879" s="188"/>
      <c r="C2879" s="1"/>
      <c r="D2879" s="1"/>
      <c r="E2879" s="1"/>
      <c r="F2879" s="1"/>
    </row>
    <row r="2880" spans="1:6" x14ac:dyDescent="0.25">
      <c r="A2880" s="188"/>
      <c r="B2880" s="188"/>
      <c r="C2880" s="1"/>
      <c r="D2880" s="1"/>
      <c r="E2880" s="1"/>
      <c r="F2880" s="1"/>
    </row>
    <row r="2881" spans="1:6" x14ac:dyDescent="0.25">
      <c r="A2881" s="188"/>
      <c r="B2881" s="188"/>
      <c r="C2881" s="1"/>
      <c r="D2881" s="1"/>
      <c r="E2881" s="1"/>
      <c r="F2881" s="1"/>
    </row>
    <row r="2882" spans="1:6" x14ac:dyDescent="0.25">
      <c r="A2882" s="188"/>
      <c r="B2882" s="188"/>
      <c r="C2882" s="1"/>
      <c r="D2882" s="1"/>
      <c r="E2882" s="1"/>
      <c r="F2882" s="1"/>
    </row>
    <row r="2883" spans="1:6" x14ac:dyDescent="0.25">
      <c r="A2883" s="188"/>
      <c r="B2883" s="188"/>
      <c r="C2883" s="1"/>
      <c r="D2883" s="1"/>
      <c r="E2883" s="1"/>
      <c r="F2883" s="1"/>
    </row>
    <row r="2884" spans="1:6" x14ac:dyDescent="0.25">
      <c r="A2884" s="188"/>
      <c r="B2884" s="188"/>
      <c r="C2884" s="1"/>
      <c r="D2884" s="1"/>
      <c r="E2884" s="1"/>
      <c r="F2884" s="1"/>
    </row>
    <row r="2885" spans="1:6" x14ac:dyDescent="0.25">
      <c r="A2885" s="188"/>
      <c r="B2885" s="188"/>
      <c r="C2885" s="1"/>
      <c r="D2885" s="1"/>
      <c r="E2885" s="1"/>
      <c r="F2885" s="1"/>
    </row>
    <row r="2886" spans="1:6" x14ac:dyDescent="0.25">
      <c r="A2886" s="188"/>
      <c r="B2886" s="188"/>
      <c r="C2886" s="1"/>
      <c r="D2886" s="1"/>
      <c r="E2886" s="1"/>
      <c r="F2886" s="1"/>
    </row>
    <row r="2887" spans="1:6" x14ac:dyDescent="0.25">
      <c r="A2887" s="188"/>
      <c r="B2887" s="188"/>
      <c r="C2887" s="1"/>
      <c r="D2887" s="1"/>
      <c r="E2887" s="1"/>
      <c r="F2887" s="1"/>
    </row>
    <row r="2888" spans="1:6" x14ac:dyDescent="0.25">
      <c r="A2888" s="188"/>
      <c r="B2888" s="188"/>
      <c r="C2888" s="1"/>
      <c r="D2888" s="1"/>
      <c r="E2888" s="1"/>
      <c r="F2888" s="1"/>
    </row>
    <row r="2889" spans="1:6" x14ac:dyDescent="0.25">
      <c r="A2889" s="188"/>
      <c r="B2889" s="188"/>
      <c r="C2889" s="1"/>
      <c r="D2889" s="1"/>
      <c r="E2889" s="1"/>
      <c r="F2889" s="1"/>
    </row>
    <row r="2890" spans="1:6" x14ac:dyDescent="0.25">
      <c r="A2890" s="188"/>
      <c r="B2890" s="188"/>
      <c r="C2890" s="1"/>
      <c r="D2890" s="1"/>
      <c r="E2890" s="1"/>
      <c r="F2890" s="1"/>
    </row>
    <row r="2891" spans="1:6" x14ac:dyDescent="0.25">
      <c r="A2891" s="188"/>
      <c r="B2891" s="188"/>
      <c r="C2891" s="1"/>
      <c r="D2891" s="1"/>
      <c r="E2891" s="1"/>
      <c r="F2891" s="1"/>
    </row>
    <row r="2892" spans="1:6" x14ac:dyDescent="0.25">
      <c r="A2892" s="188"/>
      <c r="B2892" s="188"/>
      <c r="C2892" s="1"/>
      <c r="D2892" s="1"/>
      <c r="E2892" s="1"/>
      <c r="F2892" s="1"/>
    </row>
    <row r="2893" spans="1:6" x14ac:dyDescent="0.25">
      <c r="A2893" s="188"/>
      <c r="B2893" s="188"/>
      <c r="C2893" s="1"/>
      <c r="D2893" s="1"/>
      <c r="E2893" s="1"/>
      <c r="F2893" s="1"/>
    </row>
    <row r="2894" spans="1:6" x14ac:dyDescent="0.25">
      <c r="A2894" s="188"/>
      <c r="B2894" s="188"/>
      <c r="C2894" s="1"/>
      <c r="D2894" s="1"/>
      <c r="E2894" s="1"/>
      <c r="F2894" s="1"/>
    </row>
    <row r="2895" spans="1:6" x14ac:dyDescent="0.25">
      <c r="A2895" s="188"/>
      <c r="B2895" s="188"/>
      <c r="C2895" s="1"/>
      <c r="D2895" s="1"/>
      <c r="E2895" s="1"/>
      <c r="F2895" s="1"/>
    </row>
    <row r="2896" spans="1:6" x14ac:dyDescent="0.25">
      <c r="A2896" s="188"/>
      <c r="B2896" s="188"/>
      <c r="C2896" s="1"/>
      <c r="D2896" s="1"/>
      <c r="E2896" s="1"/>
      <c r="F2896" s="1"/>
    </row>
    <row r="2897" spans="1:6" x14ac:dyDescent="0.25">
      <c r="A2897" s="188"/>
      <c r="B2897" s="188"/>
      <c r="C2897" s="1"/>
      <c r="D2897" s="1"/>
      <c r="E2897" s="1"/>
      <c r="F2897" s="1"/>
    </row>
    <row r="2898" spans="1:6" x14ac:dyDescent="0.25">
      <c r="A2898" s="188"/>
      <c r="B2898" s="188"/>
      <c r="C2898" s="1"/>
      <c r="D2898" s="1"/>
      <c r="E2898" s="1"/>
      <c r="F2898" s="1"/>
    </row>
    <row r="2899" spans="1:6" x14ac:dyDescent="0.25">
      <c r="A2899" s="188"/>
      <c r="B2899" s="188"/>
      <c r="C2899" s="1"/>
      <c r="D2899" s="1"/>
      <c r="E2899" s="1"/>
      <c r="F2899" s="1"/>
    </row>
    <row r="2900" spans="1:6" x14ac:dyDescent="0.25">
      <c r="A2900" s="188"/>
      <c r="B2900" s="188"/>
      <c r="C2900" s="1"/>
      <c r="D2900" s="1"/>
      <c r="E2900" s="1"/>
      <c r="F2900" s="1"/>
    </row>
    <row r="2901" spans="1:6" x14ac:dyDescent="0.25">
      <c r="A2901" s="188"/>
      <c r="B2901" s="188"/>
      <c r="C2901" s="1"/>
      <c r="D2901" s="1"/>
      <c r="E2901" s="1"/>
      <c r="F2901" s="1"/>
    </row>
    <row r="2902" spans="1:6" x14ac:dyDescent="0.25">
      <c r="A2902" s="188"/>
      <c r="B2902" s="188"/>
      <c r="C2902" s="1"/>
      <c r="D2902" s="1"/>
      <c r="E2902" s="1"/>
      <c r="F2902" s="1"/>
    </row>
    <row r="2903" spans="1:6" x14ac:dyDescent="0.25">
      <c r="A2903" s="188"/>
      <c r="B2903" s="188"/>
      <c r="C2903" s="1"/>
      <c r="D2903" s="1"/>
      <c r="E2903" s="1"/>
      <c r="F2903" s="1"/>
    </row>
    <row r="2904" spans="1:6" x14ac:dyDescent="0.25">
      <c r="A2904" s="188"/>
      <c r="B2904" s="188"/>
      <c r="C2904" s="1"/>
      <c r="D2904" s="1"/>
      <c r="E2904" s="1"/>
      <c r="F2904" s="1"/>
    </row>
    <row r="2905" spans="1:6" x14ac:dyDescent="0.25">
      <c r="A2905" s="188"/>
      <c r="B2905" s="188"/>
      <c r="C2905" s="1"/>
      <c r="D2905" s="1"/>
      <c r="E2905" s="1"/>
      <c r="F2905" s="1"/>
    </row>
    <row r="2906" spans="1:6" x14ac:dyDescent="0.25">
      <c r="A2906" s="188"/>
      <c r="B2906" s="188"/>
      <c r="C2906" s="1"/>
      <c r="D2906" s="1"/>
      <c r="E2906" s="1"/>
      <c r="F2906" s="1"/>
    </row>
    <row r="2907" spans="1:6" x14ac:dyDescent="0.25">
      <c r="A2907" s="188"/>
      <c r="B2907" s="188"/>
      <c r="C2907" s="1"/>
      <c r="D2907" s="1"/>
      <c r="E2907" s="1"/>
      <c r="F2907" s="1"/>
    </row>
    <row r="2908" spans="1:6" x14ac:dyDescent="0.25">
      <c r="A2908" s="188"/>
      <c r="B2908" s="188"/>
      <c r="C2908" s="1"/>
      <c r="D2908" s="1"/>
      <c r="E2908" s="1"/>
      <c r="F2908" s="1"/>
    </row>
    <row r="2909" spans="1:6" x14ac:dyDescent="0.25">
      <c r="A2909" s="188"/>
      <c r="B2909" s="188"/>
      <c r="C2909" s="1"/>
      <c r="D2909" s="1"/>
      <c r="E2909" s="1"/>
      <c r="F2909" s="1"/>
    </row>
    <row r="2910" spans="1:6" x14ac:dyDescent="0.25">
      <c r="A2910" s="188"/>
      <c r="B2910" s="188"/>
      <c r="C2910" s="1"/>
      <c r="D2910" s="1"/>
      <c r="E2910" s="1"/>
      <c r="F2910" s="1"/>
    </row>
    <row r="2911" spans="1:6" x14ac:dyDescent="0.25">
      <c r="A2911" s="188"/>
      <c r="B2911" s="188"/>
      <c r="C2911" s="1"/>
      <c r="D2911" s="1"/>
      <c r="E2911" s="1"/>
      <c r="F2911" s="1"/>
    </row>
    <row r="2912" spans="1:6" x14ac:dyDescent="0.25">
      <c r="A2912" s="188"/>
      <c r="B2912" s="188"/>
      <c r="C2912" s="1"/>
      <c r="D2912" s="1"/>
      <c r="E2912" s="1"/>
      <c r="F2912" s="1"/>
    </row>
    <row r="2913" spans="1:6" x14ac:dyDescent="0.25">
      <c r="A2913" s="188"/>
      <c r="B2913" s="188"/>
      <c r="C2913" s="1"/>
      <c r="D2913" s="1"/>
      <c r="E2913" s="1"/>
      <c r="F2913" s="1"/>
    </row>
    <row r="2914" spans="1:6" x14ac:dyDescent="0.25">
      <c r="A2914" s="188"/>
      <c r="B2914" s="188"/>
      <c r="C2914" s="1"/>
      <c r="D2914" s="1"/>
      <c r="E2914" s="1"/>
      <c r="F2914" s="1"/>
    </row>
    <row r="2915" spans="1:6" x14ac:dyDescent="0.25">
      <c r="A2915" s="188"/>
      <c r="B2915" s="188"/>
      <c r="C2915" s="1"/>
      <c r="D2915" s="1"/>
      <c r="E2915" s="1"/>
      <c r="F2915" s="1"/>
    </row>
    <row r="2916" spans="1:6" x14ac:dyDescent="0.25">
      <c r="A2916" s="188"/>
      <c r="B2916" s="188"/>
      <c r="C2916" s="1"/>
      <c r="D2916" s="1"/>
      <c r="E2916" s="1"/>
      <c r="F2916" s="1"/>
    </row>
    <row r="2917" spans="1:6" x14ac:dyDescent="0.25">
      <c r="A2917" s="188"/>
      <c r="B2917" s="188"/>
      <c r="C2917" s="1"/>
      <c r="D2917" s="1"/>
      <c r="E2917" s="1"/>
      <c r="F2917" s="1"/>
    </row>
    <row r="2918" spans="1:6" x14ac:dyDescent="0.25">
      <c r="A2918" s="188"/>
      <c r="B2918" s="188"/>
      <c r="C2918" s="1"/>
      <c r="D2918" s="1"/>
      <c r="E2918" s="1"/>
      <c r="F2918" s="1"/>
    </row>
    <row r="2919" spans="1:6" x14ac:dyDescent="0.25">
      <c r="A2919" s="188"/>
      <c r="B2919" s="188"/>
      <c r="C2919" s="1"/>
      <c r="D2919" s="1"/>
      <c r="E2919" s="1"/>
      <c r="F2919" s="1"/>
    </row>
    <row r="2920" spans="1:6" x14ac:dyDescent="0.25">
      <c r="A2920" s="188"/>
      <c r="B2920" s="188"/>
      <c r="C2920" s="1"/>
      <c r="D2920" s="1"/>
      <c r="E2920" s="1"/>
      <c r="F2920" s="1"/>
    </row>
    <row r="2921" spans="1:6" x14ac:dyDescent="0.25">
      <c r="A2921" s="188"/>
      <c r="B2921" s="188"/>
      <c r="C2921" s="1"/>
      <c r="D2921" s="1"/>
      <c r="E2921" s="1"/>
      <c r="F2921" s="1"/>
    </row>
    <row r="2922" spans="1:6" x14ac:dyDescent="0.25">
      <c r="A2922" s="188"/>
      <c r="B2922" s="188"/>
      <c r="C2922" s="1"/>
      <c r="D2922" s="1"/>
      <c r="E2922" s="1"/>
      <c r="F2922" s="1"/>
    </row>
    <row r="2923" spans="1:6" x14ac:dyDescent="0.25">
      <c r="A2923" s="188"/>
      <c r="B2923" s="188"/>
      <c r="C2923" s="1"/>
      <c r="D2923" s="1"/>
      <c r="E2923" s="1"/>
      <c r="F2923" s="1"/>
    </row>
    <row r="2924" spans="1:6" x14ac:dyDescent="0.25">
      <c r="A2924" s="188"/>
      <c r="B2924" s="188"/>
      <c r="C2924" s="1"/>
      <c r="D2924" s="1"/>
      <c r="E2924" s="1"/>
      <c r="F2924" s="1"/>
    </row>
    <row r="2925" spans="1:6" x14ac:dyDescent="0.25">
      <c r="A2925" s="188"/>
      <c r="B2925" s="188"/>
      <c r="C2925" s="1"/>
      <c r="D2925" s="1"/>
      <c r="E2925" s="1"/>
      <c r="F2925" s="1"/>
    </row>
    <row r="2926" spans="1:6" x14ac:dyDescent="0.25">
      <c r="A2926" s="188"/>
      <c r="B2926" s="188"/>
      <c r="C2926" s="1"/>
      <c r="D2926" s="1"/>
      <c r="E2926" s="1"/>
      <c r="F2926" s="1"/>
    </row>
    <row r="2927" spans="1:6" x14ac:dyDescent="0.25">
      <c r="A2927" s="188"/>
      <c r="B2927" s="188"/>
      <c r="C2927" s="1"/>
      <c r="D2927" s="1"/>
      <c r="E2927" s="1"/>
      <c r="F2927" s="1"/>
    </row>
    <row r="2928" spans="1:6" x14ac:dyDescent="0.25">
      <c r="A2928" s="188"/>
      <c r="B2928" s="188"/>
      <c r="C2928" s="1"/>
      <c r="D2928" s="1"/>
      <c r="E2928" s="1"/>
      <c r="F2928" s="1"/>
    </row>
    <row r="2929" spans="1:6" x14ac:dyDescent="0.25">
      <c r="A2929" s="188"/>
      <c r="B2929" s="188"/>
      <c r="C2929" s="1"/>
      <c r="D2929" s="1"/>
      <c r="E2929" s="1"/>
      <c r="F2929" s="1"/>
    </row>
    <row r="2930" spans="1:6" x14ac:dyDescent="0.25">
      <c r="A2930" s="188"/>
      <c r="B2930" s="188"/>
      <c r="C2930" s="1"/>
      <c r="D2930" s="1"/>
      <c r="E2930" s="1"/>
      <c r="F2930" s="1"/>
    </row>
    <row r="2931" spans="1:6" x14ac:dyDescent="0.25">
      <c r="A2931" s="188"/>
      <c r="B2931" s="188"/>
      <c r="C2931" s="1"/>
      <c r="D2931" s="1"/>
      <c r="E2931" s="1"/>
      <c r="F2931" s="1"/>
    </row>
    <row r="2932" spans="1:6" x14ac:dyDescent="0.25">
      <c r="A2932" s="188"/>
      <c r="B2932" s="188"/>
      <c r="C2932" s="1"/>
      <c r="D2932" s="1"/>
      <c r="E2932" s="1"/>
      <c r="F2932" s="1"/>
    </row>
    <row r="2933" spans="1:6" x14ac:dyDescent="0.25">
      <c r="A2933" s="188"/>
      <c r="B2933" s="188"/>
      <c r="C2933" s="1"/>
      <c r="D2933" s="1"/>
      <c r="E2933" s="1"/>
      <c r="F2933" s="1"/>
    </row>
    <row r="2934" spans="1:6" x14ac:dyDescent="0.25">
      <c r="A2934" s="188"/>
      <c r="B2934" s="188"/>
      <c r="C2934" s="1"/>
      <c r="D2934" s="1"/>
      <c r="E2934" s="1"/>
      <c r="F2934" s="1"/>
    </row>
    <row r="2935" spans="1:6" x14ac:dyDescent="0.25">
      <c r="A2935" s="188"/>
      <c r="B2935" s="188"/>
      <c r="C2935" s="1"/>
      <c r="D2935" s="1"/>
      <c r="E2935" s="1"/>
      <c r="F2935" s="1"/>
    </row>
    <row r="2936" spans="1:6" x14ac:dyDescent="0.25">
      <c r="A2936" s="188"/>
      <c r="B2936" s="188"/>
      <c r="C2936" s="1"/>
      <c r="D2936" s="1"/>
      <c r="E2936" s="1"/>
      <c r="F2936" s="1"/>
    </row>
    <row r="2937" spans="1:6" x14ac:dyDescent="0.25">
      <c r="A2937" s="188"/>
      <c r="B2937" s="188"/>
      <c r="C2937" s="1"/>
      <c r="D2937" s="1"/>
      <c r="E2937" s="1"/>
      <c r="F2937" s="1"/>
    </row>
    <row r="2938" spans="1:6" x14ac:dyDescent="0.25">
      <c r="A2938" s="188"/>
      <c r="B2938" s="188"/>
      <c r="C2938" s="1"/>
      <c r="D2938" s="1"/>
      <c r="E2938" s="1"/>
      <c r="F2938" s="1"/>
    </row>
    <row r="2939" spans="1:6" x14ac:dyDescent="0.25">
      <c r="A2939" s="188"/>
      <c r="B2939" s="188"/>
      <c r="C2939" s="1"/>
      <c r="D2939" s="1"/>
      <c r="E2939" s="1"/>
      <c r="F2939" s="1"/>
    </row>
    <row r="2940" spans="1:6" x14ac:dyDescent="0.25">
      <c r="A2940" s="188"/>
      <c r="B2940" s="188"/>
      <c r="C2940" s="1"/>
      <c r="D2940" s="1"/>
      <c r="E2940" s="1"/>
      <c r="F2940" s="1"/>
    </row>
    <row r="2941" spans="1:6" x14ac:dyDescent="0.25">
      <c r="A2941" s="188"/>
      <c r="B2941" s="188"/>
      <c r="C2941" s="1"/>
      <c r="D2941" s="1"/>
      <c r="E2941" s="1"/>
      <c r="F2941" s="1"/>
    </row>
    <row r="2942" spans="1:6" x14ac:dyDescent="0.25">
      <c r="A2942" s="188"/>
      <c r="B2942" s="188"/>
      <c r="C2942" s="1"/>
      <c r="D2942" s="1"/>
      <c r="E2942" s="1"/>
      <c r="F2942" s="1"/>
    </row>
    <row r="2943" spans="1:6" x14ac:dyDescent="0.25">
      <c r="A2943" s="188"/>
      <c r="B2943" s="188"/>
      <c r="C2943" s="1"/>
      <c r="D2943" s="1"/>
      <c r="E2943" s="1"/>
      <c r="F2943" s="1"/>
    </row>
    <row r="2944" spans="1:6" x14ac:dyDescent="0.25">
      <c r="A2944" s="188"/>
      <c r="B2944" s="188"/>
      <c r="C2944" s="1"/>
      <c r="D2944" s="1"/>
      <c r="E2944" s="1"/>
      <c r="F2944" s="1"/>
    </row>
    <row r="2945" spans="1:6" x14ac:dyDescent="0.25">
      <c r="A2945" s="188"/>
      <c r="B2945" s="188"/>
      <c r="C2945" s="1"/>
      <c r="D2945" s="1"/>
      <c r="E2945" s="1"/>
      <c r="F2945" s="1"/>
    </row>
    <row r="2946" spans="1:6" x14ac:dyDescent="0.25">
      <c r="A2946" s="188"/>
      <c r="B2946" s="188"/>
      <c r="C2946" s="1"/>
      <c r="D2946" s="1"/>
      <c r="E2946" s="1"/>
      <c r="F2946" s="1"/>
    </row>
    <row r="2947" spans="1:6" x14ac:dyDescent="0.25">
      <c r="A2947" s="188"/>
      <c r="B2947" s="188"/>
      <c r="C2947" s="1"/>
      <c r="D2947" s="1"/>
      <c r="E2947" s="1"/>
      <c r="F2947" s="1"/>
    </row>
    <row r="2948" spans="1:6" x14ac:dyDescent="0.25">
      <c r="A2948" s="188"/>
      <c r="B2948" s="188"/>
      <c r="C2948" s="1"/>
      <c r="D2948" s="1"/>
      <c r="E2948" s="1"/>
      <c r="F2948" s="1"/>
    </row>
    <row r="2949" spans="1:6" x14ac:dyDescent="0.25">
      <c r="A2949" s="188"/>
      <c r="B2949" s="188"/>
      <c r="C2949" s="1"/>
      <c r="D2949" s="1"/>
      <c r="E2949" s="1"/>
      <c r="F2949" s="1"/>
    </row>
    <row r="2950" spans="1:6" x14ac:dyDescent="0.25">
      <c r="A2950" s="188"/>
      <c r="B2950" s="188"/>
      <c r="C2950" s="1"/>
      <c r="D2950" s="1"/>
      <c r="E2950" s="1"/>
      <c r="F2950" s="1"/>
    </row>
    <row r="2951" spans="1:6" x14ac:dyDescent="0.25">
      <c r="A2951" s="188"/>
      <c r="B2951" s="188"/>
      <c r="C2951" s="1"/>
      <c r="D2951" s="1"/>
      <c r="E2951" s="1"/>
      <c r="F2951" s="1"/>
    </row>
    <row r="2952" spans="1:6" x14ac:dyDescent="0.25">
      <c r="A2952" s="188"/>
      <c r="B2952" s="188"/>
      <c r="C2952" s="1"/>
      <c r="D2952" s="1"/>
      <c r="E2952" s="1"/>
      <c r="F2952" s="1"/>
    </row>
    <row r="2953" spans="1:6" x14ac:dyDescent="0.25">
      <c r="A2953" s="188"/>
      <c r="B2953" s="188"/>
      <c r="C2953" s="1"/>
      <c r="D2953" s="1"/>
      <c r="E2953" s="1"/>
      <c r="F2953" s="1"/>
    </row>
    <row r="2954" spans="1:6" x14ac:dyDescent="0.25">
      <c r="A2954" s="188"/>
      <c r="B2954" s="188"/>
      <c r="C2954" s="1"/>
      <c r="D2954" s="1"/>
      <c r="E2954" s="1"/>
      <c r="F2954" s="1"/>
    </row>
    <row r="2955" spans="1:6" x14ac:dyDescent="0.25">
      <c r="A2955" s="188"/>
      <c r="B2955" s="188"/>
      <c r="C2955" s="1"/>
      <c r="D2955" s="1"/>
      <c r="E2955" s="1"/>
      <c r="F2955" s="1"/>
    </row>
    <row r="2956" spans="1:6" x14ac:dyDescent="0.25">
      <c r="A2956" s="188"/>
      <c r="B2956" s="188"/>
      <c r="C2956" s="1"/>
      <c r="D2956" s="1"/>
      <c r="E2956" s="1"/>
      <c r="F2956" s="1"/>
    </row>
    <row r="2957" spans="1:6" x14ac:dyDescent="0.25">
      <c r="A2957" s="188"/>
      <c r="B2957" s="188"/>
      <c r="C2957" s="1"/>
      <c r="D2957" s="1"/>
      <c r="E2957" s="1"/>
      <c r="F2957" s="1"/>
    </row>
    <row r="2958" spans="1:6" x14ac:dyDescent="0.25">
      <c r="A2958" s="188"/>
      <c r="B2958" s="188"/>
      <c r="C2958" s="1"/>
      <c r="D2958" s="1"/>
      <c r="E2958" s="1"/>
      <c r="F2958" s="1"/>
    </row>
    <row r="2959" spans="1:6" x14ac:dyDescent="0.25">
      <c r="A2959" s="188"/>
      <c r="B2959" s="188"/>
      <c r="C2959" s="1"/>
      <c r="D2959" s="1"/>
      <c r="E2959" s="1"/>
      <c r="F2959" s="1"/>
    </row>
    <row r="2960" spans="1:6" x14ac:dyDescent="0.25">
      <c r="A2960" s="188"/>
      <c r="B2960" s="188"/>
      <c r="C2960" s="1"/>
      <c r="D2960" s="1"/>
      <c r="E2960" s="1"/>
      <c r="F2960" s="1"/>
    </row>
    <row r="2961" spans="1:6" x14ac:dyDescent="0.25">
      <c r="A2961" s="188"/>
      <c r="B2961" s="188"/>
      <c r="C2961" s="1"/>
      <c r="D2961" s="1"/>
      <c r="E2961" s="1"/>
      <c r="F2961" s="1"/>
    </row>
    <row r="2962" spans="1:6" x14ac:dyDescent="0.25">
      <c r="A2962" s="188"/>
      <c r="B2962" s="188"/>
      <c r="C2962" s="1"/>
      <c r="D2962" s="1"/>
      <c r="E2962" s="1"/>
      <c r="F2962" s="1"/>
    </row>
    <row r="2963" spans="1:6" x14ac:dyDescent="0.25">
      <c r="A2963" s="188"/>
      <c r="B2963" s="188"/>
      <c r="C2963" s="1"/>
      <c r="D2963" s="1"/>
      <c r="E2963" s="1"/>
      <c r="F2963" s="1"/>
    </row>
    <row r="2964" spans="1:6" x14ac:dyDescent="0.25">
      <c r="A2964" s="188"/>
      <c r="B2964" s="188"/>
      <c r="C2964" s="1"/>
      <c r="D2964" s="1"/>
      <c r="E2964" s="1"/>
      <c r="F2964" s="1"/>
    </row>
    <row r="2965" spans="1:6" x14ac:dyDescent="0.25">
      <c r="A2965" s="188"/>
      <c r="B2965" s="188"/>
      <c r="C2965" s="1"/>
      <c r="D2965" s="1"/>
      <c r="E2965" s="1"/>
      <c r="F2965" s="1"/>
    </row>
    <row r="2966" spans="1:6" x14ac:dyDescent="0.25">
      <c r="A2966" s="188"/>
      <c r="B2966" s="188"/>
      <c r="C2966" s="1"/>
      <c r="D2966" s="1"/>
      <c r="E2966" s="1"/>
      <c r="F2966" s="1"/>
    </row>
    <row r="2967" spans="1:6" x14ac:dyDescent="0.25">
      <c r="A2967" s="188"/>
      <c r="B2967" s="188"/>
      <c r="C2967" s="1"/>
      <c r="D2967" s="1"/>
      <c r="E2967" s="1"/>
      <c r="F2967" s="1"/>
    </row>
    <row r="2968" spans="1:6" x14ac:dyDescent="0.25">
      <c r="A2968" s="188"/>
      <c r="B2968" s="188"/>
      <c r="C2968" s="1"/>
      <c r="D2968" s="1"/>
      <c r="E2968" s="1"/>
      <c r="F2968" s="1"/>
    </row>
    <row r="2969" spans="1:6" x14ac:dyDescent="0.25">
      <c r="A2969" s="188"/>
      <c r="B2969" s="188"/>
      <c r="C2969" s="1"/>
      <c r="D2969" s="1"/>
      <c r="E2969" s="1"/>
      <c r="F2969" s="1"/>
    </row>
    <row r="2970" spans="1:6" x14ac:dyDescent="0.25">
      <c r="A2970" s="188"/>
      <c r="B2970" s="188"/>
      <c r="C2970" s="1"/>
      <c r="D2970" s="1"/>
      <c r="E2970" s="1"/>
      <c r="F2970" s="1"/>
    </row>
    <row r="2971" spans="1:6" x14ac:dyDescent="0.25">
      <c r="A2971" s="188"/>
      <c r="B2971" s="188"/>
      <c r="C2971" s="1"/>
      <c r="D2971" s="1"/>
      <c r="E2971" s="1"/>
      <c r="F2971" s="1"/>
    </row>
    <row r="2972" spans="1:6" x14ac:dyDescent="0.25">
      <c r="A2972" s="188"/>
      <c r="B2972" s="188"/>
      <c r="C2972" s="1"/>
      <c r="D2972" s="1"/>
      <c r="E2972" s="1"/>
      <c r="F2972" s="1"/>
    </row>
    <row r="2973" spans="1:6" x14ac:dyDescent="0.25">
      <c r="A2973" s="188"/>
      <c r="B2973" s="188"/>
      <c r="C2973" s="1"/>
      <c r="D2973" s="1"/>
      <c r="E2973" s="1"/>
      <c r="F2973" s="1"/>
    </row>
    <row r="2974" spans="1:6" x14ac:dyDescent="0.25">
      <c r="A2974" s="188"/>
      <c r="B2974" s="188"/>
      <c r="C2974" s="1"/>
      <c r="D2974" s="1"/>
      <c r="E2974" s="1"/>
      <c r="F2974" s="1"/>
    </row>
    <row r="2975" spans="1:6" x14ac:dyDescent="0.25">
      <c r="A2975" s="188"/>
      <c r="B2975" s="188"/>
      <c r="C2975" s="1"/>
      <c r="D2975" s="1"/>
      <c r="E2975" s="1"/>
      <c r="F2975" s="1"/>
    </row>
    <row r="2976" spans="1:6" x14ac:dyDescent="0.25">
      <c r="A2976" s="188"/>
      <c r="B2976" s="188"/>
      <c r="C2976" s="1"/>
      <c r="D2976" s="1"/>
      <c r="E2976" s="1"/>
      <c r="F2976" s="1"/>
    </row>
    <row r="2977" spans="1:6" x14ac:dyDescent="0.25">
      <c r="A2977" s="188"/>
      <c r="B2977" s="188"/>
      <c r="C2977" s="1"/>
      <c r="D2977" s="1"/>
      <c r="E2977" s="1"/>
      <c r="F2977" s="1"/>
    </row>
    <row r="2978" spans="1:6" x14ac:dyDescent="0.25">
      <c r="A2978" s="188"/>
      <c r="B2978" s="188"/>
      <c r="C2978" s="1"/>
      <c r="D2978" s="1"/>
      <c r="E2978" s="1"/>
      <c r="F2978" s="1"/>
    </row>
    <row r="2979" spans="1:6" x14ac:dyDescent="0.25">
      <c r="A2979" s="188"/>
      <c r="B2979" s="188"/>
      <c r="C2979" s="1"/>
      <c r="D2979" s="1"/>
      <c r="E2979" s="1"/>
      <c r="F2979" s="1"/>
    </row>
    <row r="2980" spans="1:6" x14ac:dyDescent="0.25">
      <c r="A2980" s="188"/>
      <c r="B2980" s="188"/>
      <c r="C2980" s="1"/>
      <c r="D2980" s="1"/>
      <c r="E2980" s="1"/>
      <c r="F2980" s="1"/>
    </row>
    <row r="2981" spans="1:6" x14ac:dyDescent="0.25">
      <c r="A2981" s="188"/>
      <c r="B2981" s="188"/>
      <c r="C2981" s="1"/>
      <c r="D2981" s="1"/>
      <c r="E2981" s="1"/>
      <c r="F2981" s="1"/>
    </row>
    <row r="2982" spans="1:6" x14ac:dyDescent="0.25">
      <c r="A2982" s="188"/>
      <c r="B2982" s="188"/>
      <c r="C2982" s="1"/>
      <c r="D2982" s="1"/>
      <c r="E2982" s="1"/>
      <c r="F2982" s="1"/>
    </row>
    <row r="2983" spans="1:6" x14ac:dyDescent="0.25">
      <c r="A2983" s="188"/>
      <c r="B2983" s="188"/>
      <c r="C2983" s="1"/>
      <c r="D2983" s="1"/>
      <c r="E2983" s="1"/>
      <c r="F2983" s="1"/>
    </row>
    <row r="2984" spans="1:6" x14ac:dyDescent="0.25">
      <c r="A2984" s="188"/>
      <c r="B2984" s="188"/>
      <c r="C2984" s="1"/>
      <c r="D2984" s="1"/>
      <c r="E2984" s="1"/>
      <c r="F2984" s="1"/>
    </row>
    <row r="2985" spans="1:6" x14ac:dyDescent="0.25">
      <c r="A2985" s="188"/>
      <c r="B2985" s="188"/>
      <c r="C2985" s="1"/>
      <c r="D2985" s="1"/>
      <c r="E2985" s="1"/>
      <c r="F2985" s="1"/>
    </row>
    <row r="2986" spans="1:6" x14ac:dyDescent="0.25">
      <c r="A2986" s="188"/>
      <c r="B2986" s="188"/>
      <c r="C2986" s="1"/>
      <c r="D2986" s="1"/>
      <c r="E2986" s="1"/>
      <c r="F2986" s="1"/>
    </row>
    <row r="2987" spans="1:6" x14ac:dyDescent="0.25">
      <c r="A2987" s="188"/>
      <c r="B2987" s="188"/>
      <c r="C2987" s="1"/>
      <c r="D2987" s="1"/>
      <c r="E2987" s="1"/>
      <c r="F2987" s="1"/>
    </row>
    <row r="2988" spans="1:6" x14ac:dyDescent="0.25">
      <c r="A2988" s="188"/>
      <c r="B2988" s="188"/>
      <c r="C2988" s="1"/>
      <c r="D2988" s="1"/>
      <c r="E2988" s="1"/>
      <c r="F2988" s="1"/>
    </row>
    <row r="2989" spans="1:6" x14ac:dyDescent="0.25">
      <c r="A2989" s="188"/>
      <c r="B2989" s="188"/>
      <c r="C2989" s="1"/>
      <c r="D2989" s="1"/>
      <c r="E2989" s="1"/>
      <c r="F2989" s="1"/>
    </row>
    <row r="2990" spans="1:6" x14ac:dyDescent="0.25">
      <c r="A2990" s="188"/>
      <c r="B2990" s="188"/>
      <c r="C2990" s="1"/>
      <c r="D2990" s="1"/>
      <c r="E2990" s="1"/>
      <c r="F2990" s="1"/>
    </row>
    <row r="2991" spans="1:6" x14ac:dyDescent="0.25">
      <c r="A2991" s="188"/>
      <c r="B2991" s="188"/>
      <c r="C2991" s="1"/>
      <c r="D2991" s="1"/>
      <c r="E2991" s="1"/>
      <c r="F2991" s="1"/>
    </row>
    <row r="2992" spans="1:6" x14ac:dyDescent="0.25">
      <c r="A2992" s="188"/>
      <c r="B2992" s="188"/>
      <c r="C2992" s="1"/>
      <c r="D2992" s="1"/>
      <c r="E2992" s="1"/>
      <c r="F2992" s="1"/>
    </row>
    <row r="2993" spans="1:6" x14ac:dyDescent="0.25">
      <c r="A2993" s="188"/>
      <c r="B2993" s="188"/>
      <c r="C2993" s="1"/>
      <c r="D2993" s="1"/>
      <c r="E2993" s="1"/>
      <c r="F2993" s="1"/>
    </row>
    <row r="2994" spans="1:6" x14ac:dyDescent="0.25">
      <c r="A2994" s="188"/>
      <c r="B2994" s="188"/>
      <c r="C2994" s="1"/>
      <c r="D2994" s="1"/>
      <c r="E2994" s="1"/>
      <c r="F2994" s="1"/>
    </row>
    <row r="2995" spans="1:6" x14ac:dyDescent="0.25">
      <c r="A2995" s="188"/>
      <c r="B2995" s="188"/>
      <c r="C2995" s="1"/>
      <c r="D2995" s="1"/>
      <c r="E2995" s="1"/>
      <c r="F2995" s="1"/>
    </row>
    <row r="2996" spans="1:6" x14ac:dyDescent="0.25">
      <c r="A2996" s="188"/>
      <c r="B2996" s="188"/>
      <c r="C2996" s="1"/>
      <c r="D2996" s="1"/>
      <c r="E2996" s="1"/>
      <c r="F2996" s="1"/>
    </row>
    <row r="2997" spans="1:6" x14ac:dyDescent="0.25">
      <c r="A2997" s="188"/>
      <c r="B2997" s="188"/>
      <c r="C2997" s="1"/>
      <c r="D2997" s="1"/>
      <c r="E2997" s="1"/>
      <c r="F2997" s="1"/>
    </row>
    <row r="2998" spans="1:6" x14ac:dyDescent="0.25">
      <c r="A2998" s="188"/>
      <c r="B2998" s="188"/>
      <c r="C2998" s="1"/>
      <c r="D2998" s="1"/>
      <c r="E2998" s="1"/>
      <c r="F2998" s="1"/>
    </row>
    <row r="2999" spans="1:6" x14ac:dyDescent="0.25">
      <c r="A2999" s="188"/>
      <c r="B2999" s="188"/>
      <c r="C2999" s="1"/>
      <c r="D2999" s="1"/>
      <c r="E2999" s="1"/>
      <c r="F2999" s="1"/>
    </row>
    <row r="3000" spans="1:6" x14ac:dyDescent="0.25">
      <c r="A3000" s="188"/>
      <c r="B3000" s="188"/>
      <c r="C3000" s="1"/>
      <c r="D3000" s="1"/>
      <c r="E3000" s="1"/>
      <c r="F3000" s="1"/>
    </row>
    <row r="3001" spans="1:6" x14ac:dyDescent="0.25">
      <c r="A3001" s="188"/>
      <c r="B3001" s="188"/>
      <c r="C3001" s="1"/>
      <c r="D3001" s="1"/>
      <c r="E3001" s="1"/>
      <c r="F3001" s="1"/>
    </row>
    <row r="3002" spans="1:6" x14ac:dyDescent="0.25">
      <c r="A3002" s="188"/>
      <c r="B3002" s="188"/>
      <c r="C3002" s="1"/>
      <c r="D3002" s="1"/>
      <c r="E3002" s="1"/>
      <c r="F3002" s="1"/>
    </row>
    <row r="3003" spans="1:6" x14ac:dyDescent="0.25">
      <c r="A3003" s="188"/>
      <c r="B3003" s="188"/>
      <c r="C3003" s="1"/>
      <c r="D3003" s="1"/>
      <c r="E3003" s="1"/>
      <c r="F3003" s="1"/>
    </row>
    <row r="3004" spans="1:6" x14ac:dyDescent="0.25">
      <c r="A3004" s="188"/>
      <c r="B3004" s="188"/>
      <c r="C3004" s="1"/>
      <c r="D3004" s="1"/>
      <c r="E3004" s="1"/>
      <c r="F3004" s="1"/>
    </row>
    <row r="3005" spans="1:6" x14ac:dyDescent="0.25">
      <c r="A3005" s="188"/>
      <c r="B3005" s="188"/>
      <c r="C3005" s="1"/>
      <c r="D3005" s="1"/>
      <c r="E3005" s="1"/>
      <c r="F3005" s="1"/>
    </row>
    <row r="3006" spans="1:6" x14ac:dyDescent="0.25">
      <c r="A3006" s="188"/>
      <c r="B3006" s="188"/>
      <c r="C3006" s="1"/>
      <c r="D3006" s="1"/>
      <c r="E3006" s="1"/>
      <c r="F3006" s="1"/>
    </row>
    <row r="3007" spans="1:6" x14ac:dyDescent="0.25">
      <c r="A3007" s="188"/>
      <c r="B3007" s="188"/>
      <c r="C3007" s="1"/>
      <c r="D3007" s="1"/>
      <c r="E3007" s="1"/>
      <c r="F3007" s="1"/>
    </row>
    <row r="3008" spans="1:6" x14ac:dyDescent="0.25">
      <c r="A3008" s="188"/>
      <c r="B3008" s="188"/>
      <c r="C3008" s="1"/>
      <c r="D3008" s="1"/>
      <c r="E3008" s="1"/>
      <c r="F3008" s="1"/>
    </row>
    <row r="3009" spans="1:6" x14ac:dyDescent="0.25">
      <c r="A3009" s="188"/>
      <c r="B3009" s="188"/>
      <c r="C3009" s="1"/>
      <c r="D3009" s="1"/>
      <c r="E3009" s="1"/>
      <c r="F3009" s="1"/>
    </row>
    <row r="3010" spans="1:6" x14ac:dyDescent="0.25">
      <c r="A3010" s="188"/>
      <c r="B3010" s="188"/>
      <c r="C3010" s="1"/>
      <c r="D3010" s="1"/>
      <c r="E3010" s="1"/>
      <c r="F3010" s="1"/>
    </row>
    <row r="3011" spans="1:6" x14ac:dyDescent="0.25">
      <c r="A3011" s="188"/>
      <c r="B3011" s="188"/>
      <c r="C3011" s="1"/>
      <c r="D3011" s="1"/>
      <c r="E3011" s="1"/>
      <c r="F3011" s="1"/>
    </row>
    <row r="3012" spans="1:6" x14ac:dyDescent="0.25">
      <c r="A3012" s="188"/>
      <c r="B3012" s="188"/>
      <c r="C3012" s="1"/>
      <c r="D3012" s="1"/>
      <c r="E3012" s="1"/>
      <c r="F3012" s="1"/>
    </row>
    <row r="3013" spans="1:6" x14ac:dyDescent="0.25">
      <c r="A3013" s="188"/>
      <c r="B3013" s="188"/>
      <c r="C3013" s="1"/>
      <c r="D3013" s="1"/>
      <c r="E3013" s="1"/>
      <c r="F3013" s="1"/>
    </row>
    <row r="3014" spans="1:6" x14ac:dyDescent="0.25">
      <c r="A3014" s="188"/>
      <c r="B3014" s="188"/>
      <c r="C3014" s="1"/>
      <c r="D3014" s="1"/>
      <c r="E3014" s="1"/>
      <c r="F3014" s="1"/>
    </row>
    <row r="3015" spans="1:6" x14ac:dyDescent="0.25">
      <c r="A3015" s="188"/>
      <c r="B3015" s="188"/>
      <c r="C3015" s="1"/>
      <c r="D3015" s="1"/>
      <c r="E3015" s="1"/>
      <c r="F3015" s="1"/>
    </row>
    <row r="3016" spans="1:6" x14ac:dyDescent="0.25">
      <c r="A3016" s="188"/>
      <c r="B3016" s="188"/>
      <c r="C3016" s="1"/>
      <c r="D3016" s="1"/>
      <c r="E3016" s="1"/>
      <c r="F3016" s="1"/>
    </row>
    <row r="3017" spans="1:6" x14ac:dyDescent="0.25">
      <c r="A3017" s="188"/>
      <c r="B3017" s="188"/>
      <c r="C3017" s="1"/>
      <c r="D3017" s="1"/>
      <c r="E3017" s="1"/>
      <c r="F3017" s="1"/>
    </row>
    <row r="3018" spans="1:6" x14ac:dyDescent="0.25">
      <c r="A3018" s="188"/>
      <c r="B3018" s="188"/>
      <c r="C3018" s="1"/>
      <c r="D3018" s="1"/>
      <c r="E3018" s="1"/>
      <c r="F3018" s="1"/>
    </row>
    <row r="3019" spans="1:6" x14ac:dyDescent="0.25">
      <c r="A3019" s="188"/>
      <c r="B3019" s="188"/>
      <c r="C3019" s="1"/>
      <c r="D3019" s="1"/>
      <c r="E3019" s="1"/>
      <c r="F3019" s="1"/>
    </row>
    <row r="3020" spans="1:6" x14ac:dyDescent="0.25">
      <c r="A3020" s="188"/>
      <c r="B3020" s="188"/>
      <c r="C3020" s="1"/>
      <c r="D3020" s="1"/>
      <c r="E3020" s="1"/>
      <c r="F3020" s="1"/>
    </row>
    <row r="3021" spans="1:6" x14ac:dyDescent="0.25">
      <c r="A3021" s="188"/>
      <c r="B3021" s="188"/>
      <c r="C3021" s="1"/>
      <c r="D3021" s="1"/>
      <c r="E3021" s="1"/>
      <c r="F3021" s="1"/>
    </row>
    <row r="3022" spans="1:6" x14ac:dyDescent="0.25">
      <c r="A3022" s="188"/>
      <c r="B3022" s="188"/>
      <c r="C3022" s="1"/>
      <c r="D3022" s="1"/>
      <c r="E3022" s="1"/>
      <c r="F3022" s="1"/>
    </row>
    <row r="3023" spans="1:6" x14ac:dyDescent="0.25">
      <c r="A3023" s="188"/>
      <c r="B3023" s="188"/>
      <c r="C3023" s="1"/>
      <c r="D3023" s="1"/>
      <c r="E3023" s="1"/>
      <c r="F3023" s="1"/>
    </row>
    <row r="3024" spans="1:6" x14ac:dyDescent="0.25">
      <c r="A3024" s="188"/>
      <c r="B3024" s="188"/>
      <c r="C3024" s="1"/>
      <c r="D3024" s="1"/>
      <c r="E3024" s="1"/>
      <c r="F3024" s="1"/>
    </row>
    <row r="3025" spans="1:6" x14ac:dyDescent="0.25">
      <c r="A3025" s="188"/>
      <c r="B3025" s="188"/>
      <c r="C3025" s="1"/>
      <c r="D3025" s="1"/>
      <c r="E3025" s="1"/>
      <c r="F3025" s="1"/>
    </row>
    <row r="3026" spans="1:6" x14ac:dyDescent="0.25">
      <c r="A3026" s="188"/>
      <c r="B3026" s="188"/>
      <c r="C3026" s="1"/>
      <c r="D3026" s="1"/>
      <c r="E3026" s="1"/>
      <c r="F3026" s="1"/>
    </row>
    <row r="3027" spans="1:6" x14ac:dyDescent="0.25">
      <c r="A3027" s="188"/>
      <c r="B3027" s="188"/>
      <c r="C3027" s="1"/>
      <c r="D3027" s="1"/>
      <c r="E3027" s="1"/>
      <c r="F3027" s="1"/>
    </row>
    <row r="3028" spans="1:6" x14ac:dyDescent="0.25">
      <c r="A3028" s="188"/>
      <c r="B3028" s="188"/>
      <c r="C3028" s="1"/>
      <c r="D3028" s="1"/>
      <c r="E3028" s="1"/>
      <c r="F3028" s="1"/>
    </row>
    <row r="3029" spans="1:6" x14ac:dyDescent="0.25">
      <c r="A3029" s="188"/>
      <c r="B3029" s="188"/>
      <c r="C3029" s="1"/>
      <c r="D3029" s="1"/>
      <c r="E3029" s="1"/>
      <c r="F3029" s="1"/>
    </row>
    <row r="3030" spans="1:6" x14ac:dyDescent="0.25">
      <c r="A3030" s="188"/>
      <c r="B3030" s="188"/>
      <c r="C3030" s="1"/>
      <c r="D3030" s="1"/>
      <c r="E3030" s="1"/>
      <c r="F3030" s="1"/>
    </row>
    <row r="3031" spans="1:6" x14ac:dyDescent="0.25">
      <c r="A3031" s="188"/>
      <c r="B3031" s="188"/>
      <c r="C3031" s="1"/>
      <c r="D3031" s="1"/>
      <c r="E3031" s="1"/>
      <c r="F3031" s="1"/>
    </row>
    <row r="3032" spans="1:6" x14ac:dyDescent="0.25">
      <c r="A3032" s="188"/>
      <c r="B3032" s="188"/>
      <c r="C3032" s="1"/>
      <c r="D3032" s="1"/>
      <c r="E3032" s="1"/>
      <c r="F3032" s="1"/>
    </row>
    <row r="3033" spans="1:6" x14ac:dyDescent="0.25">
      <c r="A3033" s="188"/>
      <c r="B3033" s="188"/>
      <c r="C3033" s="1"/>
      <c r="D3033" s="1"/>
      <c r="E3033" s="1"/>
      <c r="F3033" s="1"/>
    </row>
    <row r="3034" spans="1:6" x14ac:dyDescent="0.25">
      <c r="A3034" s="188"/>
      <c r="B3034" s="188"/>
      <c r="C3034" s="1"/>
      <c r="D3034" s="1"/>
      <c r="E3034" s="1"/>
      <c r="F3034" s="1"/>
    </row>
    <row r="3035" spans="1:6" x14ac:dyDescent="0.25">
      <c r="A3035" s="188"/>
      <c r="B3035" s="188"/>
      <c r="C3035" s="1"/>
      <c r="D3035" s="1"/>
      <c r="E3035" s="1"/>
      <c r="F3035" s="1"/>
    </row>
    <row r="3036" spans="1:6" x14ac:dyDescent="0.25">
      <c r="A3036" s="188"/>
      <c r="B3036" s="188"/>
      <c r="C3036" s="1"/>
      <c r="D3036" s="1"/>
      <c r="E3036" s="1"/>
      <c r="F3036" s="1"/>
    </row>
    <row r="3037" spans="1:6" x14ac:dyDescent="0.25">
      <c r="A3037" s="188"/>
      <c r="B3037" s="188"/>
      <c r="C3037" s="1"/>
      <c r="D3037" s="1"/>
      <c r="E3037" s="1"/>
      <c r="F3037" s="1"/>
    </row>
    <row r="3038" spans="1:6" x14ac:dyDescent="0.25">
      <c r="A3038" s="188"/>
      <c r="B3038" s="188"/>
      <c r="C3038" s="1"/>
      <c r="D3038" s="1"/>
      <c r="E3038" s="1"/>
      <c r="F3038" s="1"/>
    </row>
    <row r="3039" spans="1:6" x14ac:dyDescent="0.25">
      <c r="A3039" s="188"/>
      <c r="B3039" s="188"/>
      <c r="C3039" s="1"/>
      <c r="D3039" s="1"/>
      <c r="E3039" s="1"/>
      <c r="F3039" s="1"/>
    </row>
    <row r="3040" spans="1:6" x14ac:dyDescent="0.25">
      <c r="A3040" s="188"/>
      <c r="B3040" s="188"/>
      <c r="C3040" s="1"/>
      <c r="D3040" s="1"/>
      <c r="E3040" s="1"/>
      <c r="F3040" s="1"/>
    </row>
    <row r="3041" spans="1:6" x14ac:dyDescent="0.25">
      <c r="A3041" s="188"/>
      <c r="B3041" s="188"/>
      <c r="C3041" s="1"/>
      <c r="D3041" s="1"/>
      <c r="E3041" s="1"/>
      <c r="F3041" s="1"/>
    </row>
    <row r="3042" spans="1:6" x14ac:dyDescent="0.25">
      <c r="A3042" s="188"/>
      <c r="B3042" s="188"/>
      <c r="C3042" s="1"/>
      <c r="D3042" s="1"/>
      <c r="E3042" s="1"/>
      <c r="F3042" s="1"/>
    </row>
    <row r="3043" spans="1:6" x14ac:dyDescent="0.25">
      <c r="A3043" s="188"/>
      <c r="B3043" s="188"/>
      <c r="C3043" s="1"/>
      <c r="D3043" s="1"/>
      <c r="E3043" s="1"/>
      <c r="F3043" s="1"/>
    </row>
    <row r="3044" spans="1:6" x14ac:dyDescent="0.25">
      <c r="A3044" s="188"/>
      <c r="B3044" s="188"/>
      <c r="C3044" s="1"/>
      <c r="D3044" s="1"/>
      <c r="E3044" s="1"/>
      <c r="F3044" s="1"/>
    </row>
    <row r="3045" spans="1:6" x14ac:dyDescent="0.25">
      <c r="A3045" s="188"/>
      <c r="B3045" s="188"/>
      <c r="C3045" s="1"/>
      <c r="D3045" s="1"/>
      <c r="E3045" s="1"/>
      <c r="F3045" s="1"/>
    </row>
    <row r="3046" spans="1:6" x14ac:dyDescent="0.25">
      <c r="A3046" s="188"/>
      <c r="B3046" s="188"/>
      <c r="C3046" s="1"/>
      <c r="D3046" s="1"/>
      <c r="E3046" s="1"/>
      <c r="F3046" s="1"/>
    </row>
    <row r="3047" spans="1:6" x14ac:dyDescent="0.25">
      <c r="A3047" s="188"/>
      <c r="B3047" s="188"/>
      <c r="C3047" s="1"/>
      <c r="D3047" s="1"/>
      <c r="E3047" s="1"/>
      <c r="F3047" s="1"/>
    </row>
    <row r="3048" spans="1:6" x14ac:dyDescent="0.25">
      <c r="A3048" s="188"/>
      <c r="B3048" s="188"/>
      <c r="C3048" s="1"/>
      <c r="D3048" s="1"/>
      <c r="E3048" s="1"/>
      <c r="F3048" s="1"/>
    </row>
    <row r="3049" spans="1:6" x14ac:dyDescent="0.25">
      <c r="A3049" s="188"/>
      <c r="B3049" s="188"/>
      <c r="C3049" s="1"/>
      <c r="D3049" s="1"/>
      <c r="E3049" s="1"/>
      <c r="F3049" s="1"/>
    </row>
    <row r="3050" spans="1:6" x14ac:dyDescent="0.25">
      <c r="A3050" s="188"/>
      <c r="B3050" s="188"/>
      <c r="C3050" s="1"/>
      <c r="D3050" s="1"/>
      <c r="E3050" s="1"/>
      <c r="F3050" s="1"/>
    </row>
    <row r="3051" spans="1:6" x14ac:dyDescent="0.25">
      <c r="A3051" s="188"/>
      <c r="B3051" s="188"/>
      <c r="C3051" s="1"/>
      <c r="D3051" s="1"/>
      <c r="E3051" s="1"/>
      <c r="F3051" s="1"/>
    </row>
    <row r="3052" spans="1:6" x14ac:dyDescent="0.25">
      <c r="A3052" s="188"/>
      <c r="B3052" s="188"/>
      <c r="C3052" s="1"/>
      <c r="D3052" s="1"/>
      <c r="E3052" s="1"/>
      <c r="F3052" s="1"/>
    </row>
    <row r="3053" spans="1:6" x14ac:dyDescent="0.25">
      <c r="A3053" s="188"/>
      <c r="B3053" s="188"/>
      <c r="C3053" s="1"/>
      <c r="D3053" s="1"/>
      <c r="E3053" s="1"/>
      <c r="F3053" s="1"/>
    </row>
    <row r="3054" spans="1:6" x14ac:dyDescent="0.25">
      <c r="A3054" s="188"/>
      <c r="B3054" s="188"/>
      <c r="C3054" s="1"/>
      <c r="D3054" s="1"/>
      <c r="E3054" s="1"/>
      <c r="F3054" s="1"/>
    </row>
    <row r="3055" spans="1:6" x14ac:dyDescent="0.25">
      <c r="A3055" s="188"/>
      <c r="B3055" s="188"/>
      <c r="C3055" s="1"/>
      <c r="D3055" s="1"/>
      <c r="E3055" s="1"/>
      <c r="F3055" s="1"/>
    </row>
    <row r="3056" spans="1:6" x14ac:dyDescent="0.25">
      <c r="A3056" s="188"/>
      <c r="B3056" s="188"/>
      <c r="C3056" s="1"/>
      <c r="D3056" s="1"/>
      <c r="E3056" s="1"/>
      <c r="F3056" s="1"/>
    </row>
    <row r="3057" spans="1:6" x14ac:dyDescent="0.25">
      <c r="A3057" s="188"/>
      <c r="B3057" s="188"/>
      <c r="C3057" s="1"/>
      <c r="D3057" s="1"/>
      <c r="E3057" s="1"/>
      <c r="F3057" s="1"/>
    </row>
    <row r="3058" spans="1:6" x14ac:dyDescent="0.25">
      <c r="A3058" s="188"/>
      <c r="B3058" s="188"/>
      <c r="C3058" s="1"/>
      <c r="D3058" s="1"/>
      <c r="E3058" s="1"/>
      <c r="F3058" s="1"/>
    </row>
    <row r="3059" spans="1:6" x14ac:dyDescent="0.25">
      <c r="A3059" s="188"/>
      <c r="B3059" s="188"/>
      <c r="C3059" s="1"/>
      <c r="D3059" s="1"/>
      <c r="E3059" s="1"/>
      <c r="F3059" s="1"/>
    </row>
    <row r="3060" spans="1:6" x14ac:dyDescent="0.25">
      <c r="A3060" s="188"/>
      <c r="B3060" s="188"/>
      <c r="C3060" s="1"/>
      <c r="D3060" s="1"/>
      <c r="E3060" s="1"/>
      <c r="F3060" s="1"/>
    </row>
    <row r="3061" spans="1:6" x14ac:dyDescent="0.25">
      <c r="A3061" s="188"/>
      <c r="B3061" s="188"/>
      <c r="C3061" s="1"/>
      <c r="D3061" s="1"/>
      <c r="E3061" s="1"/>
      <c r="F3061" s="1"/>
    </row>
    <row r="3062" spans="1:6" x14ac:dyDescent="0.25">
      <c r="A3062" s="188"/>
      <c r="B3062" s="188"/>
      <c r="C3062" s="1"/>
      <c r="D3062" s="1"/>
      <c r="E3062" s="1"/>
      <c r="F3062" s="1"/>
    </row>
    <row r="3063" spans="1:6" x14ac:dyDescent="0.25">
      <c r="A3063" s="188"/>
      <c r="B3063" s="188"/>
      <c r="C3063" s="1"/>
      <c r="D3063" s="1"/>
      <c r="E3063" s="1"/>
      <c r="F3063" s="1"/>
    </row>
    <row r="3064" spans="1:6" x14ac:dyDescent="0.25">
      <c r="A3064" s="188"/>
      <c r="B3064" s="188"/>
      <c r="C3064" s="1"/>
      <c r="D3064" s="1"/>
      <c r="E3064" s="1"/>
      <c r="F3064" s="1"/>
    </row>
    <row r="3065" spans="1:6" x14ac:dyDescent="0.25">
      <c r="A3065" s="188"/>
      <c r="B3065" s="188"/>
      <c r="C3065" s="1"/>
      <c r="D3065" s="1"/>
      <c r="E3065" s="1"/>
      <c r="F3065" s="1"/>
    </row>
    <row r="3066" spans="1:6" x14ac:dyDescent="0.25">
      <c r="A3066" s="188"/>
      <c r="B3066" s="188"/>
      <c r="C3066" s="1"/>
      <c r="D3066" s="1"/>
      <c r="E3066" s="1"/>
      <c r="F3066" s="1"/>
    </row>
    <row r="3067" spans="1:6" x14ac:dyDescent="0.25">
      <c r="A3067" s="188"/>
      <c r="B3067" s="188"/>
      <c r="C3067" s="1"/>
      <c r="D3067" s="1"/>
      <c r="E3067" s="1"/>
      <c r="F3067" s="1"/>
    </row>
    <row r="3068" spans="1:6" x14ac:dyDescent="0.25">
      <c r="A3068" s="188"/>
      <c r="B3068" s="188"/>
      <c r="C3068" s="1"/>
      <c r="D3068" s="1"/>
      <c r="E3068" s="1"/>
      <c r="F3068" s="1"/>
    </row>
    <row r="3069" spans="1:6" x14ac:dyDescent="0.25">
      <c r="A3069" s="188"/>
      <c r="B3069" s="188"/>
      <c r="C3069" s="1"/>
      <c r="D3069" s="1"/>
      <c r="E3069" s="1"/>
      <c r="F3069" s="1"/>
    </row>
    <row r="3070" spans="1:6" x14ac:dyDescent="0.25">
      <c r="A3070" s="188"/>
      <c r="B3070" s="188"/>
      <c r="C3070" s="1"/>
      <c r="D3070" s="1"/>
      <c r="E3070" s="1"/>
      <c r="F3070" s="1"/>
    </row>
    <row r="3071" spans="1:6" x14ac:dyDescent="0.25">
      <c r="A3071" s="188"/>
      <c r="B3071" s="188"/>
      <c r="C3071" s="1"/>
      <c r="D3071" s="1"/>
      <c r="E3071" s="1"/>
      <c r="F3071" s="1"/>
    </row>
    <row r="3072" spans="1:6" x14ac:dyDescent="0.25">
      <c r="A3072" s="188"/>
      <c r="B3072" s="188"/>
      <c r="C3072" s="1"/>
      <c r="D3072" s="1"/>
      <c r="E3072" s="1"/>
      <c r="F3072" s="1"/>
    </row>
    <row r="3073" spans="1:6" x14ac:dyDescent="0.25">
      <c r="A3073" s="188"/>
      <c r="B3073" s="188"/>
      <c r="C3073" s="1"/>
      <c r="D3073" s="1"/>
      <c r="E3073" s="1"/>
      <c r="F3073" s="1"/>
    </row>
    <row r="3074" spans="1:6" x14ac:dyDescent="0.25">
      <c r="A3074" s="188"/>
      <c r="B3074" s="188"/>
      <c r="C3074" s="1"/>
      <c r="D3074" s="1"/>
      <c r="E3074" s="1"/>
      <c r="F3074" s="1"/>
    </row>
    <row r="3075" spans="1:6" x14ac:dyDescent="0.25">
      <c r="A3075" s="188"/>
      <c r="B3075" s="188"/>
      <c r="C3075" s="1"/>
      <c r="D3075" s="1"/>
      <c r="E3075" s="1"/>
      <c r="F3075" s="1"/>
    </row>
    <row r="3076" spans="1:6" x14ac:dyDescent="0.25">
      <c r="A3076" s="188"/>
      <c r="B3076" s="188"/>
      <c r="C3076" s="1"/>
      <c r="D3076" s="1"/>
      <c r="E3076" s="1"/>
      <c r="F3076" s="1"/>
    </row>
    <row r="3077" spans="1:6" x14ac:dyDescent="0.25">
      <c r="A3077" s="188"/>
      <c r="B3077" s="188"/>
      <c r="C3077" s="1"/>
      <c r="D3077" s="1"/>
      <c r="E3077" s="1"/>
      <c r="F3077" s="1"/>
    </row>
    <row r="3078" spans="1:6" x14ac:dyDescent="0.25">
      <c r="A3078" s="188"/>
      <c r="B3078" s="188"/>
      <c r="C3078" s="1"/>
      <c r="D3078" s="1"/>
      <c r="E3078" s="1"/>
      <c r="F3078" s="1"/>
    </row>
    <row r="3079" spans="1:6" x14ac:dyDescent="0.25">
      <c r="A3079" s="188"/>
      <c r="B3079" s="188"/>
      <c r="C3079" s="1"/>
      <c r="D3079" s="1"/>
      <c r="E3079" s="1"/>
      <c r="F3079" s="1"/>
    </row>
    <row r="3080" spans="1:6" x14ac:dyDescent="0.25">
      <c r="A3080" s="188"/>
      <c r="B3080" s="188"/>
      <c r="C3080" s="1"/>
      <c r="D3080" s="1"/>
      <c r="E3080" s="1"/>
      <c r="F3080" s="1"/>
    </row>
    <row r="3081" spans="1:6" x14ac:dyDescent="0.25">
      <c r="A3081" s="188"/>
      <c r="B3081" s="188"/>
      <c r="C3081" s="1"/>
      <c r="D3081" s="1"/>
      <c r="E3081" s="1"/>
      <c r="F3081" s="1"/>
    </row>
    <row r="3082" spans="1:6" x14ac:dyDescent="0.25">
      <c r="A3082" s="188"/>
      <c r="B3082" s="188"/>
      <c r="C3082" s="1"/>
      <c r="D3082" s="1"/>
      <c r="E3082" s="1"/>
      <c r="F3082" s="1"/>
    </row>
    <row r="3083" spans="1:6" x14ac:dyDescent="0.25">
      <c r="A3083" s="188"/>
      <c r="B3083" s="188"/>
      <c r="C3083" s="1"/>
      <c r="D3083" s="1"/>
      <c r="E3083" s="1"/>
      <c r="F3083" s="1"/>
    </row>
    <row r="3084" spans="1:6" x14ac:dyDescent="0.25">
      <c r="A3084" s="188"/>
      <c r="B3084" s="188"/>
      <c r="C3084" s="1"/>
      <c r="D3084" s="1"/>
      <c r="E3084" s="1"/>
      <c r="F3084" s="1"/>
    </row>
    <row r="3085" spans="1:6" x14ac:dyDescent="0.25">
      <c r="A3085" s="188"/>
      <c r="B3085" s="188"/>
      <c r="C3085" s="1"/>
      <c r="D3085" s="1"/>
      <c r="E3085" s="1"/>
      <c r="F3085" s="1"/>
    </row>
    <row r="3086" spans="1:6" x14ac:dyDescent="0.25">
      <c r="A3086" s="188"/>
      <c r="B3086" s="188"/>
      <c r="C3086" s="1"/>
      <c r="D3086" s="1"/>
      <c r="E3086" s="1"/>
      <c r="F3086" s="1"/>
    </row>
    <row r="3087" spans="1:6" x14ac:dyDescent="0.25">
      <c r="A3087" s="188"/>
      <c r="B3087" s="188"/>
      <c r="C3087" s="1"/>
      <c r="D3087" s="1"/>
      <c r="E3087" s="1"/>
      <c r="F3087" s="1"/>
    </row>
    <row r="3088" spans="1:6" x14ac:dyDescent="0.25">
      <c r="A3088" s="188"/>
      <c r="B3088" s="188"/>
      <c r="C3088" s="1"/>
      <c r="D3088" s="1"/>
      <c r="E3088" s="1"/>
      <c r="F3088" s="1"/>
    </row>
    <row r="3089" spans="1:6" x14ac:dyDescent="0.25">
      <c r="A3089" s="188"/>
      <c r="B3089" s="188"/>
      <c r="C3089" s="1"/>
      <c r="D3089" s="1"/>
      <c r="E3089" s="1"/>
      <c r="F3089" s="1"/>
    </row>
    <row r="3090" spans="1:6" x14ac:dyDescent="0.25">
      <c r="A3090" s="188"/>
      <c r="B3090" s="188"/>
      <c r="C3090" s="1"/>
      <c r="D3090" s="1"/>
      <c r="E3090" s="1"/>
      <c r="F3090" s="1"/>
    </row>
    <row r="3091" spans="1:6" x14ac:dyDescent="0.25">
      <c r="A3091" s="188"/>
      <c r="B3091" s="188"/>
      <c r="C3091" s="1"/>
      <c r="D3091" s="1"/>
      <c r="E3091" s="1"/>
      <c r="F3091" s="1"/>
    </row>
    <row r="3092" spans="1:6" x14ac:dyDescent="0.25">
      <c r="A3092" s="188"/>
      <c r="B3092" s="188"/>
      <c r="C3092" s="1"/>
      <c r="D3092" s="1"/>
      <c r="E3092" s="1"/>
      <c r="F3092" s="1"/>
    </row>
    <row r="3093" spans="1:6" x14ac:dyDescent="0.25">
      <c r="A3093" s="188"/>
      <c r="B3093" s="188"/>
      <c r="C3093" s="1"/>
      <c r="D3093" s="1"/>
      <c r="E3093" s="1"/>
      <c r="F3093" s="1"/>
    </row>
    <row r="3094" spans="1:6" x14ac:dyDescent="0.25">
      <c r="A3094" s="188"/>
      <c r="B3094" s="188"/>
      <c r="C3094" s="1"/>
      <c r="D3094" s="1"/>
      <c r="E3094" s="1"/>
      <c r="F3094" s="1"/>
    </row>
    <row r="3095" spans="1:6" x14ac:dyDescent="0.25">
      <c r="A3095" s="188"/>
      <c r="B3095" s="188"/>
      <c r="C3095" s="1"/>
      <c r="D3095" s="1"/>
      <c r="E3095" s="1"/>
      <c r="F3095" s="1"/>
    </row>
    <row r="3096" spans="1:6" x14ac:dyDescent="0.25">
      <c r="A3096" s="188"/>
      <c r="B3096" s="188"/>
      <c r="C3096" s="1"/>
      <c r="D3096" s="1"/>
      <c r="E3096" s="1"/>
      <c r="F3096" s="1"/>
    </row>
    <row r="3097" spans="1:6" x14ac:dyDescent="0.25">
      <c r="A3097" s="188"/>
      <c r="B3097" s="188"/>
      <c r="C3097" s="1"/>
      <c r="D3097" s="1"/>
      <c r="E3097" s="1"/>
      <c r="F3097" s="1"/>
    </row>
    <row r="3098" spans="1:6" x14ac:dyDescent="0.25">
      <c r="A3098" s="188"/>
      <c r="B3098" s="188"/>
      <c r="C3098" s="1"/>
      <c r="D3098" s="1"/>
      <c r="E3098" s="1"/>
      <c r="F3098" s="1"/>
    </row>
    <row r="3099" spans="1:6" x14ac:dyDescent="0.25">
      <c r="A3099" s="188"/>
      <c r="B3099" s="188"/>
      <c r="C3099" s="1"/>
      <c r="D3099" s="1"/>
      <c r="E3099" s="1"/>
      <c r="F3099" s="1"/>
    </row>
    <row r="3100" spans="1:6" x14ac:dyDescent="0.25">
      <c r="A3100" s="188"/>
      <c r="B3100" s="188"/>
      <c r="C3100" s="1"/>
      <c r="D3100" s="1"/>
      <c r="E3100" s="1"/>
      <c r="F3100" s="1"/>
    </row>
    <row r="3101" spans="1:6" x14ac:dyDescent="0.25">
      <c r="A3101" s="188"/>
      <c r="B3101" s="188"/>
      <c r="C3101" s="1"/>
      <c r="D3101" s="1"/>
      <c r="E3101" s="1"/>
      <c r="F3101" s="1"/>
    </row>
    <row r="3102" spans="1:6" x14ac:dyDescent="0.25">
      <c r="A3102" s="188"/>
      <c r="B3102" s="188"/>
      <c r="C3102" s="1"/>
      <c r="D3102" s="1"/>
      <c r="E3102" s="1"/>
      <c r="F3102" s="1"/>
    </row>
    <row r="3103" spans="1:6" x14ac:dyDescent="0.25">
      <c r="A3103" s="188"/>
      <c r="B3103" s="188"/>
      <c r="C3103" s="1"/>
      <c r="D3103" s="1"/>
      <c r="E3103" s="1"/>
      <c r="F3103" s="1"/>
    </row>
    <row r="3104" spans="1:6" x14ac:dyDescent="0.25">
      <c r="A3104" s="188"/>
      <c r="B3104" s="188"/>
      <c r="C3104" s="1"/>
      <c r="D3104" s="1"/>
      <c r="E3104" s="1"/>
      <c r="F3104" s="1"/>
    </row>
    <row r="3105" spans="1:6" x14ac:dyDescent="0.25">
      <c r="A3105" s="188"/>
      <c r="B3105" s="188"/>
      <c r="C3105" s="1"/>
      <c r="D3105" s="1"/>
      <c r="E3105" s="1"/>
      <c r="F3105" s="1"/>
    </row>
    <row r="3106" spans="1:6" x14ac:dyDescent="0.25">
      <c r="A3106" s="188"/>
      <c r="B3106" s="188"/>
      <c r="C3106" s="1"/>
      <c r="D3106" s="1"/>
      <c r="E3106" s="1"/>
      <c r="F3106" s="1"/>
    </row>
    <row r="3107" spans="1:6" x14ac:dyDescent="0.25">
      <c r="A3107" s="188"/>
      <c r="B3107" s="188"/>
      <c r="C3107" s="1"/>
      <c r="D3107" s="1"/>
      <c r="E3107" s="1"/>
      <c r="F3107" s="1"/>
    </row>
    <row r="3108" spans="1:6" x14ac:dyDescent="0.25">
      <c r="A3108" s="188"/>
      <c r="B3108" s="188"/>
      <c r="C3108" s="1"/>
      <c r="D3108" s="1"/>
      <c r="E3108" s="1"/>
      <c r="F3108" s="1"/>
    </row>
    <row r="3109" spans="1:6" x14ac:dyDescent="0.25">
      <c r="A3109" s="188"/>
      <c r="B3109" s="188"/>
      <c r="C3109" s="1"/>
      <c r="D3109" s="1"/>
      <c r="E3109" s="1"/>
      <c r="F3109" s="1"/>
    </row>
    <row r="3110" spans="1:6" x14ac:dyDescent="0.25">
      <c r="A3110" s="188"/>
      <c r="B3110" s="188"/>
      <c r="C3110" s="1"/>
      <c r="D3110" s="1"/>
      <c r="E3110" s="1"/>
      <c r="F3110" s="1"/>
    </row>
    <row r="3111" spans="1:6" x14ac:dyDescent="0.25">
      <c r="A3111" s="188"/>
      <c r="B3111" s="188"/>
      <c r="C3111" s="1"/>
      <c r="D3111" s="1"/>
      <c r="E3111" s="1"/>
      <c r="F3111" s="1"/>
    </row>
    <row r="3112" spans="1:6" x14ac:dyDescent="0.25">
      <c r="A3112" s="188"/>
      <c r="B3112" s="188"/>
      <c r="C3112" s="1"/>
      <c r="D3112" s="1"/>
      <c r="E3112" s="1"/>
      <c r="F3112" s="1"/>
    </row>
    <row r="3113" spans="1:6" x14ac:dyDescent="0.25">
      <c r="A3113" s="188"/>
      <c r="B3113" s="188"/>
      <c r="C3113" s="1"/>
      <c r="D3113" s="1"/>
      <c r="E3113" s="1"/>
      <c r="F3113" s="1"/>
    </row>
    <row r="3114" spans="1:6" x14ac:dyDescent="0.25">
      <c r="A3114" s="188"/>
      <c r="B3114" s="188"/>
      <c r="C3114" s="1"/>
      <c r="D3114" s="1"/>
      <c r="E3114" s="1"/>
      <c r="F3114" s="1"/>
    </row>
    <row r="3115" spans="1:6" x14ac:dyDescent="0.25">
      <c r="A3115" s="188"/>
      <c r="B3115" s="188"/>
      <c r="C3115" s="1"/>
      <c r="D3115" s="1"/>
      <c r="E3115" s="1"/>
      <c r="F3115" s="1"/>
    </row>
    <row r="3116" spans="1:6" x14ac:dyDescent="0.25">
      <c r="A3116" s="188"/>
      <c r="B3116" s="188"/>
      <c r="C3116" s="1"/>
      <c r="D3116" s="1"/>
      <c r="E3116" s="1"/>
      <c r="F3116" s="1"/>
    </row>
    <row r="3117" spans="1:6" x14ac:dyDescent="0.25">
      <c r="A3117" s="188"/>
      <c r="B3117" s="188"/>
      <c r="C3117" s="1"/>
      <c r="D3117" s="1"/>
      <c r="E3117" s="1"/>
      <c r="F3117" s="1"/>
    </row>
    <row r="3118" spans="1:6" x14ac:dyDescent="0.25">
      <c r="A3118" s="188"/>
      <c r="B3118" s="188"/>
      <c r="C3118" s="1"/>
      <c r="D3118" s="1"/>
      <c r="E3118" s="1"/>
      <c r="F3118" s="1"/>
    </row>
    <row r="3119" spans="1:6" x14ac:dyDescent="0.25">
      <c r="A3119" s="188"/>
      <c r="B3119" s="188"/>
      <c r="C3119" s="1"/>
      <c r="D3119" s="1"/>
      <c r="E3119" s="1"/>
      <c r="F3119" s="1"/>
    </row>
    <row r="3120" spans="1:6" x14ac:dyDescent="0.25">
      <c r="A3120" s="188"/>
      <c r="B3120" s="188"/>
      <c r="C3120" s="1"/>
      <c r="D3120" s="1"/>
      <c r="E3120" s="1"/>
      <c r="F3120" s="1"/>
    </row>
    <row r="3121" spans="1:6" x14ac:dyDescent="0.25">
      <c r="A3121" s="188"/>
      <c r="B3121" s="188"/>
      <c r="C3121" s="1"/>
      <c r="D3121" s="1"/>
      <c r="E3121" s="1"/>
      <c r="F3121" s="1"/>
    </row>
    <row r="3122" spans="1:6" x14ac:dyDescent="0.25">
      <c r="A3122" s="188"/>
      <c r="B3122" s="188"/>
      <c r="C3122" s="1"/>
      <c r="D3122" s="1"/>
      <c r="E3122" s="1"/>
      <c r="F3122" s="1"/>
    </row>
    <row r="3123" spans="1:6" x14ac:dyDescent="0.25">
      <c r="A3123" s="188"/>
      <c r="B3123" s="188"/>
      <c r="C3123" s="1"/>
      <c r="D3123" s="1"/>
      <c r="E3123" s="1"/>
      <c r="F3123" s="1"/>
    </row>
    <row r="3124" spans="1:6" x14ac:dyDescent="0.25">
      <c r="A3124" s="188"/>
      <c r="B3124" s="188"/>
      <c r="C3124" s="1"/>
      <c r="D3124" s="1"/>
      <c r="E3124" s="1"/>
      <c r="F3124" s="1"/>
    </row>
    <row r="3125" spans="1:6" x14ac:dyDescent="0.25">
      <c r="A3125" s="188"/>
      <c r="B3125" s="188"/>
      <c r="C3125" s="1"/>
      <c r="D3125" s="1"/>
      <c r="E3125" s="1"/>
      <c r="F3125" s="1"/>
    </row>
    <row r="3126" spans="1:6" x14ac:dyDescent="0.25">
      <c r="A3126" s="188"/>
      <c r="B3126" s="188"/>
      <c r="C3126" s="1"/>
      <c r="D3126" s="1"/>
      <c r="E3126" s="1"/>
      <c r="F3126" s="1"/>
    </row>
    <row r="3127" spans="1:6" x14ac:dyDescent="0.25">
      <c r="A3127" s="188"/>
      <c r="B3127" s="188"/>
      <c r="C3127" s="1"/>
      <c r="D3127" s="1"/>
      <c r="E3127" s="1"/>
      <c r="F3127" s="1"/>
    </row>
    <row r="3128" spans="1:6" x14ac:dyDescent="0.25">
      <c r="A3128" s="188"/>
      <c r="B3128" s="188"/>
      <c r="C3128" s="1"/>
      <c r="D3128" s="1"/>
      <c r="E3128" s="1"/>
      <c r="F3128" s="1"/>
    </row>
    <row r="3129" spans="1:6" x14ac:dyDescent="0.25">
      <c r="A3129" s="188"/>
      <c r="B3129" s="188"/>
      <c r="C3129" s="1"/>
      <c r="D3129" s="1"/>
      <c r="E3129" s="1"/>
      <c r="F3129" s="1"/>
    </row>
    <row r="3130" spans="1:6" x14ac:dyDescent="0.25">
      <c r="A3130" s="188"/>
      <c r="B3130" s="188"/>
      <c r="C3130" s="1"/>
      <c r="D3130" s="1"/>
      <c r="E3130" s="1"/>
      <c r="F3130" s="1"/>
    </row>
    <row r="3131" spans="1:6" x14ac:dyDescent="0.25">
      <c r="A3131" s="188"/>
      <c r="B3131" s="188"/>
      <c r="C3131" s="1"/>
      <c r="D3131" s="1"/>
      <c r="E3131" s="1"/>
      <c r="F3131" s="1"/>
    </row>
    <row r="3132" spans="1:6" x14ac:dyDescent="0.25">
      <c r="A3132" s="188"/>
      <c r="B3132" s="188"/>
      <c r="C3132" s="1"/>
      <c r="D3132" s="1"/>
      <c r="E3132" s="1"/>
      <c r="F3132" s="1"/>
    </row>
    <row r="3133" spans="1:6" x14ac:dyDescent="0.25">
      <c r="A3133" s="188"/>
      <c r="B3133" s="188"/>
      <c r="C3133" s="1"/>
      <c r="D3133" s="1"/>
      <c r="E3133" s="1"/>
      <c r="F3133" s="1"/>
    </row>
    <row r="3134" spans="1:6" x14ac:dyDescent="0.25">
      <c r="A3134" s="188"/>
      <c r="B3134" s="188"/>
      <c r="C3134" s="1"/>
      <c r="D3134" s="1"/>
      <c r="E3134" s="1"/>
      <c r="F3134" s="1"/>
    </row>
    <row r="3135" spans="1:6" x14ac:dyDescent="0.25">
      <c r="A3135" s="188"/>
      <c r="B3135" s="188"/>
      <c r="C3135" s="1"/>
      <c r="D3135" s="1"/>
      <c r="E3135" s="1"/>
      <c r="F3135" s="1"/>
    </row>
    <row r="3136" spans="1:6" x14ac:dyDescent="0.25">
      <c r="A3136" s="188"/>
      <c r="B3136" s="188"/>
      <c r="C3136" s="1"/>
      <c r="D3136" s="1"/>
      <c r="E3136" s="1"/>
      <c r="F3136" s="1"/>
    </row>
    <row r="3137" spans="1:6" x14ac:dyDescent="0.25">
      <c r="A3137" s="188"/>
      <c r="B3137" s="188"/>
      <c r="C3137" s="1"/>
      <c r="D3137" s="1"/>
      <c r="E3137" s="1"/>
      <c r="F3137" s="1"/>
    </row>
    <row r="3138" spans="1:6" x14ac:dyDescent="0.25">
      <c r="A3138" s="188"/>
      <c r="B3138" s="188"/>
      <c r="C3138" s="1"/>
      <c r="D3138" s="1"/>
      <c r="E3138" s="1"/>
      <c r="F3138" s="1"/>
    </row>
    <row r="3139" spans="1:6" x14ac:dyDescent="0.25">
      <c r="A3139" s="188"/>
      <c r="B3139" s="188"/>
      <c r="C3139" s="1"/>
      <c r="D3139" s="1"/>
      <c r="E3139" s="1"/>
      <c r="F3139" s="1"/>
    </row>
    <row r="3140" spans="1:6" x14ac:dyDescent="0.25">
      <c r="A3140" s="188"/>
      <c r="B3140" s="188"/>
      <c r="C3140" s="1"/>
      <c r="D3140" s="1"/>
      <c r="E3140" s="1"/>
      <c r="F3140" s="1"/>
    </row>
    <row r="3141" spans="1:6" x14ac:dyDescent="0.25">
      <c r="A3141" s="188"/>
      <c r="B3141" s="188"/>
      <c r="C3141" s="1"/>
      <c r="D3141" s="1"/>
      <c r="E3141" s="1"/>
      <c r="F3141" s="1"/>
    </row>
    <row r="3142" spans="1:6" x14ac:dyDescent="0.25">
      <c r="A3142" s="188"/>
      <c r="B3142" s="188"/>
      <c r="C3142" s="1"/>
      <c r="D3142" s="1"/>
      <c r="E3142" s="1"/>
      <c r="F3142" s="1"/>
    </row>
    <row r="3143" spans="1:6" x14ac:dyDescent="0.25">
      <c r="A3143" s="188"/>
      <c r="B3143" s="188"/>
      <c r="C3143" s="1"/>
      <c r="D3143" s="1"/>
      <c r="E3143" s="1"/>
      <c r="F3143" s="1"/>
    </row>
    <row r="3144" spans="1:6" x14ac:dyDescent="0.25">
      <c r="A3144" s="188"/>
      <c r="B3144" s="188"/>
      <c r="C3144" s="1"/>
      <c r="D3144" s="1"/>
      <c r="E3144" s="1"/>
      <c r="F3144" s="1"/>
    </row>
    <row r="3145" spans="1:6" x14ac:dyDescent="0.25">
      <c r="A3145" s="188"/>
      <c r="B3145" s="188"/>
      <c r="C3145" s="1"/>
      <c r="D3145" s="1"/>
      <c r="E3145" s="1"/>
      <c r="F3145" s="1"/>
    </row>
    <row r="3146" spans="1:6" x14ac:dyDescent="0.25">
      <c r="A3146" s="188"/>
      <c r="B3146" s="188"/>
      <c r="C3146" s="1"/>
      <c r="D3146" s="1"/>
      <c r="E3146" s="1"/>
      <c r="F3146" s="1"/>
    </row>
    <row r="3147" spans="1:6" x14ac:dyDescent="0.25">
      <c r="A3147" s="188"/>
      <c r="B3147" s="188"/>
      <c r="C3147" s="1"/>
      <c r="D3147" s="1"/>
      <c r="E3147" s="1"/>
      <c r="F3147" s="1"/>
    </row>
    <row r="3148" spans="1:6" x14ac:dyDescent="0.25">
      <c r="A3148" s="188"/>
      <c r="B3148" s="188"/>
      <c r="C3148" s="1"/>
      <c r="D3148" s="1"/>
      <c r="E3148" s="1"/>
      <c r="F3148" s="1"/>
    </row>
    <row r="3149" spans="1:6" x14ac:dyDescent="0.25">
      <c r="A3149" s="188"/>
      <c r="B3149" s="188"/>
      <c r="C3149" s="1"/>
      <c r="D3149" s="1"/>
      <c r="E3149" s="1"/>
      <c r="F3149" s="1"/>
    </row>
    <row r="3150" spans="1:6" x14ac:dyDescent="0.25">
      <c r="A3150" s="188"/>
      <c r="B3150" s="188"/>
      <c r="C3150" s="1"/>
      <c r="D3150" s="1"/>
      <c r="E3150" s="1"/>
      <c r="F3150" s="1"/>
    </row>
    <row r="3151" spans="1:6" x14ac:dyDescent="0.25">
      <c r="A3151" s="188"/>
      <c r="B3151" s="188"/>
      <c r="C3151" s="1"/>
      <c r="D3151" s="1"/>
      <c r="E3151" s="1"/>
      <c r="F3151" s="1"/>
    </row>
    <row r="3152" spans="1:6" x14ac:dyDescent="0.25">
      <c r="A3152" s="188"/>
      <c r="B3152" s="188"/>
      <c r="C3152" s="1"/>
      <c r="D3152" s="1"/>
      <c r="E3152" s="1"/>
      <c r="F3152" s="1"/>
    </row>
    <row r="3153" spans="1:6" x14ac:dyDescent="0.25">
      <c r="A3153" s="188"/>
      <c r="B3153" s="188"/>
      <c r="C3153" s="1"/>
      <c r="D3153" s="1"/>
      <c r="E3153" s="1"/>
      <c r="F3153" s="1"/>
    </row>
    <row r="3154" spans="1:6" x14ac:dyDescent="0.25">
      <c r="A3154" s="188"/>
      <c r="B3154" s="188"/>
      <c r="C3154" s="1"/>
      <c r="D3154" s="1"/>
      <c r="E3154" s="1"/>
      <c r="F3154" s="1"/>
    </row>
    <row r="3155" spans="1:6" x14ac:dyDescent="0.25">
      <c r="A3155" s="188"/>
      <c r="B3155" s="188"/>
      <c r="C3155" s="1"/>
      <c r="D3155" s="1"/>
      <c r="E3155" s="1"/>
      <c r="F3155" s="1"/>
    </row>
    <row r="3156" spans="1:6" x14ac:dyDescent="0.25">
      <c r="A3156" s="188"/>
      <c r="B3156" s="188"/>
      <c r="C3156" s="1"/>
      <c r="D3156" s="1"/>
      <c r="E3156" s="1"/>
      <c r="F3156" s="1"/>
    </row>
    <row r="3157" spans="1:6" x14ac:dyDescent="0.25">
      <c r="A3157" s="188"/>
      <c r="B3157" s="188"/>
      <c r="C3157" s="1"/>
      <c r="D3157" s="1"/>
      <c r="E3157" s="1"/>
      <c r="F3157" s="1"/>
    </row>
    <row r="3158" spans="1:6" x14ac:dyDescent="0.25">
      <c r="A3158" s="188"/>
      <c r="B3158" s="188"/>
      <c r="C3158" s="1"/>
      <c r="D3158" s="1"/>
      <c r="E3158" s="1"/>
      <c r="F3158" s="1"/>
    </row>
    <row r="3159" spans="1:6" x14ac:dyDescent="0.25">
      <c r="A3159" s="188"/>
      <c r="B3159" s="188"/>
      <c r="C3159" s="1"/>
      <c r="D3159" s="1"/>
      <c r="E3159" s="1"/>
      <c r="F3159" s="1"/>
    </row>
    <row r="3160" spans="1:6" x14ac:dyDescent="0.25">
      <c r="A3160" s="188"/>
      <c r="B3160" s="188"/>
      <c r="C3160" s="1"/>
      <c r="D3160" s="1"/>
      <c r="E3160" s="1"/>
      <c r="F3160" s="1"/>
    </row>
    <row r="3161" spans="1:6" x14ac:dyDescent="0.25">
      <c r="A3161" s="188"/>
      <c r="B3161" s="188"/>
      <c r="C3161" s="1"/>
      <c r="D3161" s="1"/>
      <c r="E3161" s="1"/>
      <c r="F3161" s="1"/>
    </row>
    <row r="3162" spans="1:6" x14ac:dyDescent="0.25">
      <c r="A3162" s="188"/>
      <c r="B3162" s="188"/>
      <c r="C3162" s="1"/>
      <c r="D3162" s="1"/>
      <c r="E3162" s="1"/>
      <c r="F3162" s="1"/>
    </row>
    <row r="3163" spans="1:6" x14ac:dyDescent="0.25">
      <c r="A3163" s="188"/>
      <c r="B3163" s="188"/>
      <c r="C3163" s="1"/>
      <c r="D3163" s="1"/>
      <c r="E3163" s="1"/>
      <c r="F3163" s="1"/>
    </row>
    <row r="3164" spans="1:6" x14ac:dyDescent="0.25">
      <c r="A3164" s="188"/>
      <c r="B3164" s="188"/>
      <c r="C3164" s="1"/>
      <c r="D3164" s="1"/>
      <c r="E3164" s="1"/>
      <c r="F3164" s="1"/>
    </row>
    <row r="3165" spans="1:6" x14ac:dyDescent="0.25">
      <c r="A3165" s="188"/>
      <c r="B3165" s="188"/>
      <c r="C3165" s="1"/>
      <c r="D3165" s="1"/>
      <c r="E3165" s="1"/>
      <c r="F3165" s="1"/>
    </row>
    <row r="3166" spans="1:6" x14ac:dyDescent="0.25">
      <c r="A3166" s="188"/>
      <c r="B3166" s="188"/>
      <c r="C3166" s="1"/>
      <c r="D3166" s="1"/>
      <c r="E3166" s="1"/>
      <c r="F3166" s="1"/>
    </row>
    <row r="3167" spans="1:6" x14ac:dyDescent="0.25">
      <c r="A3167" s="188"/>
      <c r="B3167" s="188"/>
      <c r="C3167" s="1"/>
      <c r="D3167" s="1"/>
      <c r="E3167" s="1"/>
      <c r="F3167" s="1"/>
    </row>
    <row r="3168" spans="1:6" x14ac:dyDescent="0.25">
      <c r="A3168" s="188"/>
      <c r="B3168" s="188"/>
      <c r="C3168" s="1"/>
      <c r="D3168" s="1"/>
      <c r="E3168" s="1"/>
      <c r="F3168" s="1"/>
    </row>
    <row r="3169" spans="1:6" x14ac:dyDescent="0.25">
      <c r="A3169" s="188"/>
      <c r="B3169" s="188"/>
      <c r="C3169" s="1"/>
      <c r="D3169" s="1"/>
      <c r="E3169" s="1"/>
      <c r="F3169" s="1"/>
    </row>
    <row r="3170" spans="1:6" x14ac:dyDescent="0.25">
      <c r="A3170" s="188"/>
      <c r="B3170" s="188"/>
      <c r="C3170" s="1"/>
      <c r="D3170" s="1"/>
      <c r="E3170" s="1"/>
      <c r="F3170" s="1"/>
    </row>
    <row r="3171" spans="1:6" x14ac:dyDescent="0.25">
      <c r="A3171" s="188"/>
      <c r="B3171" s="188"/>
      <c r="C3171" s="1"/>
      <c r="D3171" s="1"/>
      <c r="E3171" s="1"/>
      <c r="F3171" s="1"/>
    </row>
    <row r="3172" spans="1:6" x14ac:dyDescent="0.25">
      <c r="A3172" s="188"/>
      <c r="B3172" s="188"/>
      <c r="C3172" s="1"/>
      <c r="D3172" s="1"/>
      <c r="E3172" s="1"/>
      <c r="F3172" s="1"/>
    </row>
    <row r="3173" spans="1:6" x14ac:dyDescent="0.25">
      <c r="A3173" s="188"/>
      <c r="B3173" s="188"/>
      <c r="C3173" s="1"/>
      <c r="D3173" s="1"/>
      <c r="E3173" s="1"/>
      <c r="F3173" s="1"/>
    </row>
    <row r="3174" spans="1:6" x14ac:dyDescent="0.25">
      <c r="A3174" s="188"/>
      <c r="B3174" s="188"/>
      <c r="C3174" s="1"/>
      <c r="D3174" s="1"/>
      <c r="E3174" s="1"/>
      <c r="F3174" s="1"/>
    </row>
    <row r="3175" spans="1:6" x14ac:dyDescent="0.25">
      <c r="A3175" s="188"/>
      <c r="B3175" s="188"/>
      <c r="C3175" s="1"/>
      <c r="D3175" s="1"/>
      <c r="E3175" s="1"/>
      <c r="F3175" s="1"/>
    </row>
    <row r="3176" spans="1:6" x14ac:dyDescent="0.25">
      <c r="A3176" s="188"/>
      <c r="B3176" s="188"/>
      <c r="C3176" s="1"/>
      <c r="D3176" s="1"/>
      <c r="E3176" s="1"/>
      <c r="F3176" s="1"/>
    </row>
    <row r="3177" spans="1:6" x14ac:dyDescent="0.25">
      <c r="A3177" s="188"/>
      <c r="B3177" s="188"/>
      <c r="C3177" s="1"/>
      <c r="D3177" s="1"/>
      <c r="E3177" s="1"/>
      <c r="F3177" s="1"/>
    </row>
    <row r="3178" spans="1:6" x14ac:dyDescent="0.25">
      <c r="A3178" s="188"/>
      <c r="B3178" s="188"/>
      <c r="C3178" s="1"/>
      <c r="D3178" s="1"/>
      <c r="E3178" s="1"/>
      <c r="F3178" s="1"/>
    </row>
    <row r="3179" spans="1:6" x14ac:dyDescent="0.25">
      <c r="A3179" s="188"/>
      <c r="B3179" s="188"/>
      <c r="C3179" s="1"/>
      <c r="D3179" s="1"/>
      <c r="E3179" s="1"/>
      <c r="F3179" s="1"/>
    </row>
    <row r="3180" spans="1:6" x14ac:dyDescent="0.25">
      <c r="A3180" s="188"/>
      <c r="B3180" s="188"/>
      <c r="C3180" s="1"/>
      <c r="D3180" s="1"/>
      <c r="E3180" s="1"/>
      <c r="F3180" s="1"/>
    </row>
    <row r="3181" spans="1:6" x14ac:dyDescent="0.25">
      <c r="A3181" s="188"/>
      <c r="B3181" s="188"/>
      <c r="C3181" s="1"/>
      <c r="D3181" s="1"/>
      <c r="E3181" s="1"/>
      <c r="F3181" s="1"/>
    </row>
    <row r="3182" spans="1:6" x14ac:dyDescent="0.25">
      <c r="A3182" s="188"/>
      <c r="B3182" s="188"/>
      <c r="C3182" s="1"/>
      <c r="D3182" s="1"/>
      <c r="E3182" s="1"/>
      <c r="F3182" s="1"/>
    </row>
    <row r="3183" spans="1:6" x14ac:dyDescent="0.25">
      <c r="A3183" s="188"/>
      <c r="B3183" s="188"/>
      <c r="C3183" s="1"/>
      <c r="D3183" s="1"/>
      <c r="E3183" s="1"/>
      <c r="F3183" s="1"/>
    </row>
    <row r="3184" spans="1:6" x14ac:dyDescent="0.25">
      <c r="A3184" s="188"/>
      <c r="B3184" s="188"/>
      <c r="C3184" s="1"/>
      <c r="D3184" s="1"/>
      <c r="E3184" s="1"/>
      <c r="F3184" s="1"/>
    </row>
    <row r="3185" spans="1:6" x14ac:dyDescent="0.25">
      <c r="A3185" s="188"/>
      <c r="B3185" s="188"/>
      <c r="C3185" s="1"/>
      <c r="D3185" s="1"/>
      <c r="E3185" s="1"/>
      <c r="F3185" s="1"/>
    </row>
    <row r="3186" spans="1:6" x14ac:dyDescent="0.25">
      <c r="A3186" s="188"/>
      <c r="B3186" s="188"/>
      <c r="C3186" s="1"/>
      <c r="D3186" s="1"/>
      <c r="E3186" s="1"/>
      <c r="F3186" s="1"/>
    </row>
    <row r="3187" spans="1:6" x14ac:dyDescent="0.25">
      <c r="A3187" s="188"/>
      <c r="B3187" s="188"/>
      <c r="C3187" s="1"/>
      <c r="D3187" s="1"/>
      <c r="E3187" s="1"/>
      <c r="F3187" s="1"/>
    </row>
    <row r="3188" spans="1:6" x14ac:dyDescent="0.25">
      <c r="A3188" s="188"/>
      <c r="B3188" s="188"/>
      <c r="C3188" s="1"/>
      <c r="D3188" s="1"/>
      <c r="E3188" s="1"/>
      <c r="F3188" s="1"/>
    </row>
    <row r="3189" spans="1:6" x14ac:dyDescent="0.25">
      <c r="A3189" s="188"/>
      <c r="B3189" s="188"/>
      <c r="C3189" s="1"/>
      <c r="D3189" s="1"/>
      <c r="E3189" s="1"/>
      <c r="F3189" s="1"/>
    </row>
    <row r="3190" spans="1:6" x14ac:dyDescent="0.25">
      <c r="A3190" s="188"/>
      <c r="B3190" s="188"/>
      <c r="C3190" s="1"/>
      <c r="D3190" s="1"/>
      <c r="E3190" s="1"/>
      <c r="F3190" s="1"/>
    </row>
    <row r="3191" spans="1:6" x14ac:dyDescent="0.25">
      <c r="A3191" s="188"/>
      <c r="B3191" s="188"/>
      <c r="C3191" s="1"/>
      <c r="D3191" s="1"/>
      <c r="E3191" s="1"/>
      <c r="F3191" s="1"/>
    </row>
    <row r="3192" spans="1:6" x14ac:dyDescent="0.25">
      <c r="A3192" s="188"/>
      <c r="B3192" s="188"/>
      <c r="C3192" s="1"/>
      <c r="D3192" s="1"/>
      <c r="E3192" s="1"/>
      <c r="F3192" s="1"/>
    </row>
    <row r="3193" spans="1:6" x14ac:dyDescent="0.25">
      <c r="A3193" s="188"/>
      <c r="B3193" s="188"/>
      <c r="C3193" s="1"/>
      <c r="D3193" s="1"/>
      <c r="E3193" s="1"/>
      <c r="F3193" s="1"/>
    </row>
    <row r="3194" spans="1:6" x14ac:dyDescent="0.25">
      <c r="A3194" s="188"/>
      <c r="B3194" s="188"/>
      <c r="C3194" s="1"/>
      <c r="D3194" s="1"/>
      <c r="E3194" s="1"/>
      <c r="F3194" s="1"/>
    </row>
    <row r="3195" spans="1:6" x14ac:dyDescent="0.25">
      <c r="A3195" s="188"/>
      <c r="B3195" s="188"/>
      <c r="C3195" s="1"/>
      <c r="D3195" s="1"/>
      <c r="E3195" s="1"/>
      <c r="F3195" s="1"/>
    </row>
    <row r="3196" spans="1:6" x14ac:dyDescent="0.25">
      <c r="A3196" s="188"/>
      <c r="B3196" s="188"/>
      <c r="C3196" s="1"/>
      <c r="D3196" s="1"/>
      <c r="E3196" s="1"/>
      <c r="F3196" s="1"/>
    </row>
    <row r="3197" spans="1:6" x14ac:dyDescent="0.25">
      <c r="A3197" s="188"/>
      <c r="B3197" s="188"/>
      <c r="C3197" s="1"/>
      <c r="D3197" s="1"/>
      <c r="E3197" s="1"/>
      <c r="F3197" s="1"/>
    </row>
    <row r="3198" spans="1:6" x14ac:dyDescent="0.25">
      <c r="A3198" s="188"/>
      <c r="B3198" s="188"/>
      <c r="C3198" s="1"/>
      <c r="D3198" s="1"/>
      <c r="E3198" s="1"/>
      <c r="F3198" s="1"/>
    </row>
    <row r="3199" spans="1:6" x14ac:dyDescent="0.25">
      <c r="A3199" s="188"/>
      <c r="B3199" s="188"/>
      <c r="C3199" s="1"/>
      <c r="D3199" s="1"/>
      <c r="E3199" s="1"/>
      <c r="F3199" s="1"/>
    </row>
    <row r="3200" spans="1:6" x14ac:dyDescent="0.25">
      <c r="A3200" s="188"/>
      <c r="B3200" s="188"/>
      <c r="C3200" s="1"/>
      <c r="D3200" s="1"/>
      <c r="E3200" s="1"/>
      <c r="F3200" s="1"/>
    </row>
    <row r="3201" spans="1:6" x14ac:dyDescent="0.25">
      <c r="A3201" s="188"/>
      <c r="B3201" s="188"/>
      <c r="C3201" s="1"/>
      <c r="D3201" s="1"/>
      <c r="E3201" s="1"/>
      <c r="F3201" s="1"/>
    </row>
    <row r="3202" spans="1:6" x14ac:dyDescent="0.25">
      <c r="A3202" s="188"/>
      <c r="B3202" s="188"/>
      <c r="C3202" s="1"/>
      <c r="D3202" s="1"/>
      <c r="E3202" s="1"/>
      <c r="F3202" s="1"/>
    </row>
    <row r="3203" spans="1:6" x14ac:dyDescent="0.25">
      <c r="A3203" s="188"/>
      <c r="B3203" s="188"/>
      <c r="C3203" s="1"/>
      <c r="D3203" s="1"/>
      <c r="E3203" s="1"/>
      <c r="F3203" s="1"/>
    </row>
    <row r="3204" spans="1:6" x14ac:dyDescent="0.25">
      <c r="A3204" s="188"/>
      <c r="B3204" s="188"/>
      <c r="C3204" s="1"/>
      <c r="D3204" s="1"/>
      <c r="E3204" s="1"/>
      <c r="F3204" s="1"/>
    </row>
    <row r="3205" spans="1:6" x14ac:dyDescent="0.25">
      <c r="A3205" s="188"/>
      <c r="B3205" s="188"/>
      <c r="C3205" s="1"/>
      <c r="D3205" s="1"/>
      <c r="E3205" s="1"/>
      <c r="F3205" s="1"/>
    </row>
    <row r="3206" spans="1:6" x14ac:dyDescent="0.25">
      <c r="A3206" s="188"/>
      <c r="B3206" s="188"/>
      <c r="C3206" s="1"/>
      <c r="D3206" s="1"/>
      <c r="E3206" s="1"/>
      <c r="F3206" s="1"/>
    </row>
    <row r="3207" spans="1:6" x14ac:dyDescent="0.25">
      <c r="A3207" s="188"/>
      <c r="B3207" s="188"/>
      <c r="C3207" s="1"/>
      <c r="D3207" s="1"/>
      <c r="E3207" s="1"/>
      <c r="F3207" s="1"/>
    </row>
    <row r="3208" spans="1:6" x14ac:dyDescent="0.25">
      <c r="A3208" s="188"/>
      <c r="B3208" s="188"/>
      <c r="C3208" s="1"/>
      <c r="D3208" s="1"/>
      <c r="E3208" s="1"/>
      <c r="F3208" s="1"/>
    </row>
    <row r="3209" spans="1:6" x14ac:dyDescent="0.25">
      <c r="A3209" s="188"/>
      <c r="B3209" s="188"/>
      <c r="C3209" s="1"/>
      <c r="D3209" s="1"/>
      <c r="E3209" s="1"/>
      <c r="F3209" s="1"/>
    </row>
    <row r="3210" spans="1:6" x14ac:dyDescent="0.25">
      <c r="A3210" s="188"/>
      <c r="B3210" s="188"/>
      <c r="C3210" s="1"/>
      <c r="D3210" s="1"/>
      <c r="E3210" s="1"/>
      <c r="F3210" s="1"/>
    </row>
    <row r="3211" spans="1:6" x14ac:dyDescent="0.25">
      <c r="A3211" s="188"/>
      <c r="B3211" s="188"/>
      <c r="C3211" s="1"/>
      <c r="D3211" s="1"/>
      <c r="E3211" s="1"/>
      <c r="F3211" s="1"/>
    </row>
    <row r="3212" spans="1:6" x14ac:dyDescent="0.25">
      <c r="A3212" s="188"/>
      <c r="B3212" s="188"/>
      <c r="C3212" s="1"/>
      <c r="D3212" s="1"/>
      <c r="E3212" s="1"/>
      <c r="F3212" s="1"/>
    </row>
    <row r="3213" spans="1:6" x14ac:dyDescent="0.25">
      <c r="A3213" s="188"/>
      <c r="B3213" s="188"/>
      <c r="C3213" s="1"/>
      <c r="D3213" s="1"/>
      <c r="E3213" s="1"/>
      <c r="F3213" s="1"/>
    </row>
    <row r="3214" spans="1:6" x14ac:dyDescent="0.25">
      <c r="A3214" s="188"/>
      <c r="B3214" s="188"/>
      <c r="C3214" s="1"/>
      <c r="D3214" s="1"/>
      <c r="E3214" s="1"/>
      <c r="F3214" s="1"/>
    </row>
    <row r="3215" spans="1:6" x14ac:dyDescent="0.25">
      <c r="A3215" s="188"/>
      <c r="B3215" s="188"/>
      <c r="C3215" s="1"/>
      <c r="D3215" s="1"/>
      <c r="E3215" s="1"/>
      <c r="F3215" s="1"/>
    </row>
    <row r="3216" spans="1:6" x14ac:dyDescent="0.25">
      <c r="A3216" s="188"/>
      <c r="B3216" s="188"/>
      <c r="C3216" s="1"/>
      <c r="D3216" s="1"/>
      <c r="E3216" s="1"/>
      <c r="F3216" s="1"/>
    </row>
    <row r="3217" spans="1:6" x14ac:dyDescent="0.25">
      <c r="A3217" s="188"/>
      <c r="B3217" s="188"/>
      <c r="C3217" s="1"/>
      <c r="D3217" s="1"/>
      <c r="E3217" s="1"/>
      <c r="F3217" s="1"/>
    </row>
    <row r="3218" spans="1:6" x14ac:dyDescent="0.25">
      <c r="A3218" s="188"/>
      <c r="B3218" s="188"/>
      <c r="C3218" s="1"/>
      <c r="D3218" s="1"/>
      <c r="E3218" s="1"/>
      <c r="F3218" s="1"/>
    </row>
    <row r="3219" spans="1:6" x14ac:dyDescent="0.25">
      <c r="A3219" s="188"/>
      <c r="B3219" s="188"/>
      <c r="C3219" s="1"/>
      <c r="D3219" s="1"/>
      <c r="E3219" s="1"/>
      <c r="F3219" s="1"/>
    </row>
    <row r="3220" spans="1:6" x14ac:dyDescent="0.25">
      <c r="A3220" s="188"/>
      <c r="B3220" s="188"/>
      <c r="C3220" s="1"/>
      <c r="D3220" s="1"/>
      <c r="E3220" s="1"/>
      <c r="F3220" s="1"/>
    </row>
    <row r="3221" spans="1:6" x14ac:dyDescent="0.25">
      <c r="A3221" s="188"/>
      <c r="B3221" s="188"/>
      <c r="C3221" s="1"/>
      <c r="D3221" s="1"/>
      <c r="E3221" s="1"/>
      <c r="F3221" s="1"/>
    </row>
    <row r="3222" spans="1:6" x14ac:dyDescent="0.25">
      <c r="A3222" s="188"/>
      <c r="B3222" s="188"/>
      <c r="C3222" s="1"/>
      <c r="D3222" s="1"/>
      <c r="E3222" s="1"/>
      <c r="F3222" s="1"/>
    </row>
    <row r="3223" spans="1:6" x14ac:dyDescent="0.25">
      <c r="A3223" s="188"/>
      <c r="B3223" s="188"/>
      <c r="C3223" s="1"/>
      <c r="D3223" s="1"/>
      <c r="E3223" s="1"/>
      <c r="F3223" s="1"/>
    </row>
    <row r="3224" spans="1:6" x14ac:dyDescent="0.25">
      <c r="A3224" s="188"/>
      <c r="B3224" s="188"/>
      <c r="C3224" s="1"/>
      <c r="D3224" s="1"/>
      <c r="E3224" s="1"/>
      <c r="F3224" s="1"/>
    </row>
    <row r="3225" spans="1:6" x14ac:dyDescent="0.25">
      <c r="A3225" s="188"/>
      <c r="B3225" s="188"/>
      <c r="C3225" s="1"/>
      <c r="D3225" s="1"/>
      <c r="E3225" s="1"/>
      <c r="F3225" s="1"/>
    </row>
    <row r="3226" spans="1:6" x14ac:dyDescent="0.25">
      <c r="A3226" s="188"/>
      <c r="B3226" s="188"/>
      <c r="C3226" s="1"/>
      <c r="D3226" s="1"/>
      <c r="E3226" s="1"/>
      <c r="F3226" s="1"/>
    </row>
    <row r="3227" spans="1:6" x14ac:dyDescent="0.25">
      <c r="A3227" s="188"/>
      <c r="B3227" s="188"/>
      <c r="C3227" s="1"/>
      <c r="D3227" s="1"/>
      <c r="E3227" s="1"/>
      <c r="F3227" s="1"/>
    </row>
    <row r="3228" spans="1:6" x14ac:dyDescent="0.25">
      <c r="A3228" s="188"/>
      <c r="B3228" s="188"/>
      <c r="C3228" s="1"/>
      <c r="D3228" s="1"/>
      <c r="E3228" s="1"/>
      <c r="F3228" s="1"/>
    </row>
    <row r="3229" spans="1:6" x14ac:dyDescent="0.25">
      <c r="A3229" s="188"/>
      <c r="B3229" s="188"/>
      <c r="C3229" s="1"/>
      <c r="D3229" s="1"/>
      <c r="E3229" s="1"/>
      <c r="F3229" s="1"/>
    </row>
    <row r="3230" spans="1:6" x14ac:dyDescent="0.25">
      <c r="A3230" s="188"/>
      <c r="B3230" s="188"/>
      <c r="C3230" s="1"/>
      <c r="D3230" s="1"/>
      <c r="E3230" s="1"/>
      <c r="F3230" s="1"/>
    </row>
    <row r="3231" spans="1:6" x14ac:dyDescent="0.25">
      <c r="A3231" s="188"/>
      <c r="B3231" s="188"/>
      <c r="C3231" s="1"/>
      <c r="D3231" s="1"/>
      <c r="E3231" s="1"/>
      <c r="F3231" s="1"/>
    </row>
    <row r="3232" spans="1:6" x14ac:dyDescent="0.25">
      <c r="A3232" s="188"/>
      <c r="B3232" s="188"/>
      <c r="C3232" s="1"/>
      <c r="D3232" s="1"/>
      <c r="E3232" s="1"/>
      <c r="F3232" s="1"/>
    </row>
    <row r="3233" spans="1:6" x14ac:dyDescent="0.25">
      <c r="A3233" s="188"/>
      <c r="B3233" s="188"/>
      <c r="C3233" s="1"/>
      <c r="D3233" s="1"/>
      <c r="E3233" s="1"/>
      <c r="F3233" s="1"/>
    </row>
    <row r="3234" spans="1:6" x14ac:dyDescent="0.25">
      <c r="A3234" s="188"/>
      <c r="B3234" s="188"/>
      <c r="C3234" s="1"/>
      <c r="D3234" s="1"/>
      <c r="E3234" s="1"/>
      <c r="F3234" s="1"/>
    </row>
    <row r="3235" spans="1:6" x14ac:dyDescent="0.25">
      <c r="A3235" s="188"/>
      <c r="B3235" s="188"/>
      <c r="C3235" s="1"/>
      <c r="D3235" s="1"/>
      <c r="E3235" s="1"/>
      <c r="F3235" s="1"/>
    </row>
    <row r="3236" spans="1:6" x14ac:dyDescent="0.25">
      <c r="A3236" s="188"/>
      <c r="B3236" s="188"/>
      <c r="C3236" s="1"/>
      <c r="D3236" s="1"/>
      <c r="E3236" s="1"/>
      <c r="F3236" s="1"/>
    </row>
    <row r="3237" spans="1:6" x14ac:dyDescent="0.25">
      <c r="A3237" s="188"/>
      <c r="B3237" s="188"/>
      <c r="C3237" s="1"/>
      <c r="D3237" s="1"/>
      <c r="E3237" s="1"/>
      <c r="F3237" s="1"/>
    </row>
    <row r="3238" spans="1:6" x14ac:dyDescent="0.25">
      <c r="A3238" s="188"/>
      <c r="B3238" s="188"/>
      <c r="C3238" s="1"/>
      <c r="D3238" s="1"/>
      <c r="E3238" s="1"/>
      <c r="F3238" s="1"/>
    </row>
    <row r="3239" spans="1:6" x14ac:dyDescent="0.25">
      <c r="A3239" s="188"/>
      <c r="B3239" s="188"/>
      <c r="C3239" s="1"/>
      <c r="D3239" s="1"/>
      <c r="E3239" s="1"/>
      <c r="F3239" s="1"/>
    </row>
    <row r="3240" spans="1:6" x14ac:dyDescent="0.25">
      <c r="A3240" s="188"/>
      <c r="B3240" s="188"/>
      <c r="C3240" s="1"/>
      <c r="D3240" s="1"/>
      <c r="E3240" s="1"/>
      <c r="F3240" s="1"/>
    </row>
    <row r="3241" spans="1:6" x14ac:dyDescent="0.25">
      <c r="A3241" s="188"/>
      <c r="B3241" s="188"/>
      <c r="C3241" s="1"/>
      <c r="D3241" s="1"/>
      <c r="E3241" s="1"/>
      <c r="F3241" s="1"/>
    </row>
    <row r="3242" spans="1:6" x14ac:dyDescent="0.25">
      <c r="A3242" s="188"/>
      <c r="B3242" s="188"/>
      <c r="C3242" s="1"/>
      <c r="D3242" s="1"/>
      <c r="E3242" s="1"/>
      <c r="F3242" s="1"/>
    </row>
    <row r="3243" spans="1:6" x14ac:dyDescent="0.25">
      <c r="A3243" s="188"/>
      <c r="B3243" s="188"/>
      <c r="C3243" s="1"/>
      <c r="D3243" s="1"/>
      <c r="E3243" s="1"/>
      <c r="F3243" s="1"/>
    </row>
    <row r="3244" spans="1:6" x14ac:dyDescent="0.25">
      <c r="A3244" s="188"/>
      <c r="B3244" s="188"/>
      <c r="C3244" s="1"/>
      <c r="D3244" s="1"/>
      <c r="E3244" s="1"/>
      <c r="F3244" s="1"/>
    </row>
    <row r="3245" spans="1:6" x14ac:dyDescent="0.25">
      <c r="A3245" s="188"/>
      <c r="B3245" s="188"/>
      <c r="C3245" s="1"/>
      <c r="D3245" s="1"/>
      <c r="E3245" s="1"/>
      <c r="F3245" s="1"/>
    </row>
    <row r="3246" spans="1:6" x14ac:dyDescent="0.25">
      <c r="A3246" s="188"/>
      <c r="B3246" s="188"/>
      <c r="C3246" s="1"/>
      <c r="D3246" s="1"/>
      <c r="E3246" s="1"/>
      <c r="F3246" s="1"/>
    </row>
    <row r="3247" spans="1:6" x14ac:dyDescent="0.25">
      <c r="A3247" s="188"/>
      <c r="B3247" s="188"/>
      <c r="C3247" s="1"/>
      <c r="D3247" s="1"/>
      <c r="E3247" s="1"/>
      <c r="F3247" s="1"/>
    </row>
    <row r="3248" spans="1:6" x14ac:dyDescent="0.25">
      <c r="A3248" s="188"/>
      <c r="B3248" s="188"/>
      <c r="C3248" s="1"/>
      <c r="D3248" s="1"/>
      <c r="E3248" s="1"/>
      <c r="F3248" s="1"/>
    </row>
    <row r="3249" spans="1:6" x14ac:dyDescent="0.25">
      <c r="A3249" s="188"/>
      <c r="B3249" s="188"/>
      <c r="C3249" s="1"/>
      <c r="D3249" s="1"/>
      <c r="E3249" s="1"/>
      <c r="F3249" s="1"/>
    </row>
    <row r="3250" spans="1:6" x14ac:dyDescent="0.25">
      <c r="A3250" s="188"/>
      <c r="B3250" s="188"/>
      <c r="C3250" s="1"/>
      <c r="D3250" s="1"/>
      <c r="E3250" s="1"/>
      <c r="F3250" s="1"/>
    </row>
    <row r="3251" spans="1:6" x14ac:dyDescent="0.25">
      <c r="A3251" s="188"/>
      <c r="B3251" s="188"/>
      <c r="C3251" s="1"/>
      <c r="D3251" s="1"/>
      <c r="E3251" s="1"/>
      <c r="F3251" s="1"/>
    </row>
    <row r="3252" spans="1:6" x14ac:dyDescent="0.25">
      <c r="A3252" s="188"/>
      <c r="B3252" s="188"/>
      <c r="C3252" s="1"/>
      <c r="D3252" s="1"/>
      <c r="E3252" s="1"/>
      <c r="F3252" s="1"/>
    </row>
    <row r="3253" spans="1:6" x14ac:dyDescent="0.25">
      <c r="A3253" s="188"/>
      <c r="B3253" s="188"/>
      <c r="C3253" s="1"/>
      <c r="D3253" s="1"/>
      <c r="E3253" s="1"/>
      <c r="F3253" s="1"/>
    </row>
    <row r="3254" spans="1:6" x14ac:dyDescent="0.25">
      <c r="A3254" s="188"/>
      <c r="B3254" s="188"/>
      <c r="C3254" s="1"/>
      <c r="D3254" s="1"/>
      <c r="E3254" s="1"/>
      <c r="F3254" s="1"/>
    </row>
    <row r="3255" spans="1:6" x14ac:dyDescent="0.25">
      <c r="A3255" s="188"/>
      <c r="B3255" s="188"/>
      <c r="C3255" s="1"/>
      <c r="D3255" s="1"/>
      <c r="E3255" s="1"/>
      <c r="F3255" s="1"/>
    </row>
    <row r="3256" spans="1:6" x14ac:dyDescent="0.25">
      <c r="A3256" s="188"/>
      <c r="B3256" s="188"/>
      <c r="C3256" s="1"/>
      <c r="D3256" s="1"/>
      <c r="E3256" s="1"/>
      <c r="F3256" s="1"/>
    </row>
    <row r="3257" spans="1:6" x14ac:dyDescent="0.25">
      <c r="A3257" s="188"/>
      <c r="B3257" s="188"/>
      <c r="C3257" s="1"/>
      <c r="D3257" s="1"/>
      <c r="E3257" s="1"/>
      <c r="F3257" s="1"/>
    </row>
    <row r="3258" spans="1:6" x14ac:dyDescent="0.25">
      <c r="A3258" s="188"/>
      <c r="B3258" s="188"/>
      <c r="C3258" s="1"/>
      <c r="D3258" s="1"/>
      <c r="E3258" s="1"/>
      <c r="F3258" s="1"/>
    </row>
    <row r="3259" spans="1:6" x14ac:dyDescent="0.25">
      <c r="A3259" s="188"/>
      <c r="B3259" s="188"/>
      <c r="C3259" s="1"/>
      <c r="D3259" s="1"/>
      <c r="E3259" s="1"/>
      <c r="F3259" s="1"/>
    </row>
    <row r="3260" spans="1:6" x14ac:dyDescent="0.25">
      <c r="A3260" s="188"/>
      <c r="B3260" s="188"/>
      <c r="C3260" s="1"/>
      <c r="D3260" s="1"/>
      <c r="E3260" s="1"/>
      <c r="F3260" s="1"/>
    </row>
    <row r="3261" spans="1:6" x14ac:dyDescent="0.25">
      <c r="A3261" s="188"/>
      <c r="B3261" s="188"/>
      <c r="C3261" s="1"/>
      <c r="D3261" s="1"/>
      <c r="E3261" s="1"/>
      <c r="F3261" s="1"/>
    </row>
    <row r="3262" spans="1:6" x14ac:dyDescent="0.25">
      <c r="A3262" s="188"/>
      <c r="B3262" s="188"/>
      <c r="C3262" s="1"/>
      <c r="D3262" s="1"/>
      <c r="E3262" s="1"/>
      <c r="F3262" s="1"/>
    </row>
    <row r="3263" spans="1:6" x14ac:dyDescent="0.25">
      <c r="A3263" s="188"/>
      <c r="B3263" s="188"/>
      <c r="C3263" s="1"/>
      <c r="D3263" s="1"/>
      <c r="E3263" s="1"/>
      <c r="F3263" s="1"/>
    </row>
    <row r="3264" spans="1:6" x14ac:dyDescent="0.25">
      <c r="A3264" s="188"/>
      <c r="B3264" s="188"/>
      <c r="C3264" s="1"/>
      <c r="D3264" s="1"/>
      <c r="E3264" s="1"/>
      <c r="F3264" s="1"/>
    </row>
    <row r="3265" spans="1:6" x14ac:dyDescent="0.25">
      <c r="A3265" s="188"/>
      <c r="B3265" s="188"/>
      <c r="C3265" s="1"/>
      <c r="D3265" s="1"/>
      <c r="E3265" s="1"/>
      <c r="F3265" s="1"/>
    </row>
    <row r="3266" spans="1:6" x14ac:dyDescent="0.25">
      <c r="A3266" s="188"/>
      <c r="B3266" s="188"/>
      <c r="C3266" s="1"/>
      <c r="D3266" s="1"/>
      <c r="E3266" s="1"/>
      <c r="F3266" s="1"/>
    </row>
    <row r="3267" spans="1:6" x14ac:dyDescent="0.25">
      <c r="A3267" s="188"/>
      <c r="B3267" s="188"/>
      <c r="C3267" s="1"/>
      <c r="D3267" s="1"/>
      <c r="E3267" s="1"/>
      <c r="F3267" s="1"/>
    </row>
    <row r="3268" spans="1:6" x14ac:dyDescent="0.25">
      <c r="A3268" s="188"/>
      <c r="B3268" s="188"/>
      <c r="C3268" s="1"/>
      <c r="D3268" s="1"/>
      <c r="E3268" s="1"/>
      <c r="F3268" s="1"/>
    </row>
    <row r="3269" spans="1:6" x14ac:dyDescent="0.25">
      <c r="A3269" s="188"/>
      <c r="B3269" s="188"/>
      <c r="C3269" s="1"/>
      <c r="D3269" s="1"/>
      <c r="E3269" s="1"/>
      <c r="F3269" s="1"/>
    </row>
    <row r="3270" spans="1:6" x14ac:dyDescent="0.25">
      <c r="A3270" s="188"/>
      <c r="B3270" s="188"/>
      <c r="C3270" s="1"/>
      <c r="D3270" s="1"/>
      <c r="E3270" s="1"/>
      <c r="F3270" s="1"/>
    </row>
    <row r="3271" spans="1:6" x14ac:dyDescent="0.25">
      <c r="A3271" s="188"/>
      <c r="B3271" s="188"/>
      <c r="C3271" s="1"/>
      <c r="D3271" s="1"/>
      <c r="E3271" s="1"/>
      <c r="F3271" s="1"/>
    </row>
    <row r="3272" spans="1:6" x14ac:dyDescent="0.25">
      <c r="A3272" s="188"/>
      <c r="B3272" s="188"/>
      <c r="C3272" s="1"/>
      <c r="D3272" s="1"/>
      <c r="E3272" s="1"/>
      <c r="F3272" s="1"/>
    </row>
    <row r="3273" spans="1:6" x14ac:dyDescent="0.25">
      <c r="A3273" s="188"/>
      <c r="B3273" s="188"/>
      <c r="C3273" s="1"/>
      <c r="D3273" s="1"/>
      <c r="E3273" s="1"/>
      <c r="F3273" s="1"/>
    </row>
    <row r="3274" spans="1:6" x14ac:dyDescent="0.25">
      <c r="A3274" s="188"/>
      <c r="B3274" s="188"/>
      <c r="C3274" s="1"/>
      <c r="D3274" s="1"/>
      <c r="E3274" s="1"/>
      <c r="F3274" s="1"/>
    </row>
    <row r="3275" spans="1:6" x14ac:dyDescent="0.25">
      <c r="A3275" s="188"/>
      <c r="B3275" s="188"/>
      <c r="C3275" s="1"/>
      <c r="D3275" s="1"/>
      <c r="E3275" s="1"/>
      <c r="F3275" s="1"/>
    </row>
    <row r="3276" spans="1:6" x14ac:dyDescent="0.25">
      <c r="A3276" s="188"/>
      <c r="B3276" s="188"/>
      <c r="C3276" s="1"/>
      <c r="D3276" s="1"/>
      <c r="E3276" s="1"/>
      <c r="F3276" s="1"/>
    </row>
    <row r="3277" spans="1:6" x14ac:dyDescent="0.25">
      <c r="A3277" s="188"/>
      <c r="B3277" s="188"/>
      <c r="C3277" s="1"/>
      <c r="D3277" s="1"/>
      <c r="E3277" s="1"/>
      <c r="F3277" s="1"/>
    </row>
    <row r="3278" spans="1:6" x14ac:dyDescent="0.25">
      <c r="A3278" s="188"/>
      <c r="B3278" s="188"/>
      <c r="C3278" s="1"/>
      <c r="D3278" s="1"/>
      <c r="E3278" s="1"/>
      <c r="F3278" s="1"/>
    </row>
    <row r="3279" spans="1:6" x14ac:dyDescent="0.25">
      <c r="A3279" s="188"/>
      <c r="B3279" s="188"/>
      <c r="C3279" s="1"/>
      <c r="D3279" s="1"/>
      <c r="E3279" s="1"/>
      <c r="F3279" s="1"/>
    </row>
    <row r="3280" spans="1:6" x14ac:dyDescent="0.25">
      <c r="A3280" s="188"/>
      <c r="B3280" s="188"/>
      <c r="C3280" s="1"/>
      <c r="D3280" s="1"/>
      <c r="E3280" s="1"/>
      <c r="F3280" s="1"/>
    </row>
    <row r="3281" spans="1:6" x14ac:dyDescent="0.25">
      <c r="A3281" s="188"/>
      <c r="B3281" s="188"/>
      <c r="C3281" s="1"/>
      <c r="D3281" s="1"/>
      <c r="E3281" s="1"/>
      <c r="F3281" s="1"/>
    </row>
    <row r="3282" spans="1:6" x14ac:dyDescent="0.25">
      <c r="A3282" s="188"/>
      <c r="B3282" s="188"/>
      <c r="C3282" s="1"/>
      <c r="D3282" s="1"/>
      <c r="E3282" s="1"/>
      <c r="F3282" s="1"/>
    </row>
    <row r="3283" spans="1:6" x14ac:dyDescent="0.25">
      <c r="A3283" s="188"/>
      <c r="B3283" s="188"/>
      <c r="C3283" s="1"/>
      <c r="D3283" s="1"/>
      <c r="E3283" s="1"/>
      <c r="F3283" s="1"/>
    </row>
    <row r="3284" spans="1:6" x14ac:dyDescent="0.25">
      <c r="A3284" s="188"/>
      <c r="B3284" s="188"/>
      <c r="C3284" s="1"/>
      <c r="D3284" s="1"/>
      <c r="E3284" s="1"/>
      <c r="F3284" s="1"/>
    </row>
    <row r="3285" spans="1:6" x14ac:dyDescent="0.25">
      <c r="A3285" s="188"/>
      <c r="B3285" s="188"/>
      <c r="C3285" s="1"/>
      <c r="D3285" s="1"/>
      <c r="E3285" s="1"/>
      <c r="F3285" s="1"/>
    </row>
    <row r="3286" spans="1:6" x14ac:dyDescent="0.25">
      <c r="A3286" s="188"/>
      <c r="B3286" s="188"/>
      <c r="C3286" s="1"/>
      <c r="D3286" s="1"/>
      <c r="E3286" s="1"/>
      <c r="F3286" s="1"/>
    </row>
    <row r="3287" spans="1:6" x14ac:dyDescent="0.25">
      <c r="A3287" s="188"/>
      <c r="B3287" s="188"/>
      <c r="C3287" s="1"/>
      <c r="D3287" s="1"/>
      <c r="E3287" s="1"/>
      <c r="F3287" s="1"/>
    </row>
    <row r="3288" spans="1:6" x14ac:dyDescent="0.25">
      <c r="A3288" s="188"/>
      <c r="B3288" s="188"/>
      <c r="C3288" s="1"/>
      <c r="D3288" s="1"/>
      <c r="E3288" s="1"/>
      <c r="F3288" s="1"/>
    </row>
    <row r="3289" spans="1:6" x14ac:dyDescent="0.25">
      <c r="A3289" s="188"/>
      <c r="B3289" s="188"/>
      <c r="C3289" s="1"/>
      <c r="D3289" s="1"/>
      <c r="E3289" s="1"/>
      <c r="F3289" s="1"/>
    </row>
    <row r="3290" spans="1:6" x14ac:dyDescent="0.25">
      <c r="A3290" s="188"/>
      <c r="B3290" s="188"/>
      <c r="C3290" s="1"/>
      <c r="D3290" s="1"/>
      <c r="E3290" s="1"/>
      <c r="F3290" s="1"/>
    </row>
    <row r="3291" spans="1:6" x14ac:dyDescent="0.25">
      <c r="A3291" s="188"/>
      <c r="B3291" s="188"/>
      <c r="C3291" s="1"/>
      <c r="D3291" s="1"/>
      <c r="E3291" s="1"/>
      <c r="F3291" s="1"/>
    </row>
    <row r="3292" spans="1:6" x14ac:dyDescent="0.25">
      <c r="A3292" s="188"/>
      <c r="B3292" s="188"/>
      <c r="C3292" s="1"/>
      <c r="D3292" s="1"/>
      <c r="E3292" s="1"/>
      <c r="F3292" s="1"/>
    </row>
    <row r="3293" spans="1:6" x14ac:dyDescent="0.25">
      <c r="A3293" s="188"/>
      <c r="B3293" s="188"/>
      <c r="C3293" s="1"/>
      <c r="D3293" s="1"/>
      <c r="E3293" s="1"/>
      <c r="F3293" s="1"/>
    </row>
    <row r="3294" spans="1:6" x14ac:dyDescent="0.25">
      <c r="A3294" s="188"/>
      <c r="B3294" s="188"/>
      <c r="C3294" s="1"/>
      <c r="D3294" s="1"/>
      <c r="E3294" s="1"/>
      <c r="F3294" s="1"/>
    </row>
    <row r="3295" spans="1:6" x14ac:dyDescent="0.25">
      <c r="A3295" s="188"/>
      <c r="B3295" s="188"/>
      <c r="C3295" s="1"/>
      <c r="D3295" s="1"/>
      <c r="E3295" s="1"/>
      <c r="F3295" s="1"/>
    </row>
    <row r="3296" spans="1:6" x14ac:dyDescent="0.25">
      <c r="A3296" s="188"/>
      <c r="B3296" s="188"/>
      <c r="C3296" s="1"/>
      <c r="D3296" s="1"/>
      <c r="E3296" s="1"/>
      <c r="F3296" s="1"/>
    </row>
    <row r="3297" spans="1:6" x14ac:dyDescent="0.25">
      <c r="A3297" s="188"/>
      <c r="B3297" s="188"/>
      <c r="C3297" s="1"/>
      <c r="D3297" s="1"/>
      <c r="E3297" s="1"/>
      <c r="F3297" s="1"/>
    </row>
    <row r="3298" spans="1:6" x14ac:dyDescent="0.25">
      <c r="A3298" s="188"/>
      <c r="B3298" s="188"/>
      <c r="C3298" s="1"/>
      <c r="D3298" s="1"/>
      <c r="E3298" s="1"/>
      <c r="F3298" s="1"/>
    </row>
    <row r="3299" spans="1:6" x14ac:dyDescent="0.25">
      <c r="A3299" s="188"/>
      <c r="B3299" s="188"/>
      <c r="C3299" s="1"/>
      <c r="D3299" s="1"/>
      <c r="E3299" s="1"/>
      <c r="F3299" s="1"/>
    </row>
    <row r="3300" spans="1:6" x14ac:dyDescent="0.25">
      <c r="A3300" s="188"/>
      <c r="B3300" s="188"/>
      <c r="C3300" s="1"/>
      <c r="D3300" s="1"/>
      <c r="E3300" s="1"/>
      <c r="F3300" s="1"/>
    </row>
    <row r="3301" spans="1:6" x14ac:dyDescent="0.25">
      <c r="A3301" s="188"/>
      <c r="B3301" s="188"/>
      <c r="C3301" s="1"/>
      <c r="D3301" s="1"/>
      <c r="E3301" s="1"/>
      <c r="F3301" s="1"/>
    </row>
    <row r="3302" spans="1:6" x14ac:dyDescent="0.25">
      <c r="A3302" s="188"/>
      <c r="B3302" s="188"/>
      <c r="C3302" s="1"/>
      <c r="D3302" s="1"/>
      <c r="E3302" s="1"/>
      <c r="F3302" s="1"/>
    </row>
    <row r="3303" spans="1:6" x14ac:dyDescent="0.25">
      <c r="A3303" s="188"/>
      <c r="B3303" s="188"/>
      <c r="C3303" s="1"/>
      <c r="D3303" s="1"/>
      <c r="E3303" s="1"/>
      <c r="F3303" s="1"/>
    </row>
    <row r="3304" spans="1:6" x14ac:dyDescent="0.25">
      <c r="A3304" s="188"/>
      <c r="B3304" s="188"/>
      <c r="C3304" s="1"/>
      <c r="D3304" s="1"/>
      <c r="E3304" s="1"/>
      <c r="F3304" s="1"/>
    </row>
    <row r="3305" spans="1:6" x14ac:dyDescent="0.25">
      <c r="A3305" s="188"/>
      <c r="B3305" s="188"/>
      <c r="C3305" s="1"/>
      <c r="D3305" s="1"/>
      <c r="E3305" s="1"/>
      <c r="F3305" s="1"/>
    </row>
    <row r="3306" spans="1:6" x14ac:dyDescent="0.25">
      <c r="A3306" s="188"/>
      <c r="B3306" s="188"/>
      <c r="C3306" s="1"/>
      <c r="D3306" s="1"/>
      <c r="E3306" s="1"/>
      <c r="F3306" s="1"/>
    </row>
    <row r="3307" spans="1:6" x14ac:dyDescent="0.25">
      <c r="A3307" s="188"/>
      <c r="B3307" s="188"/>
      <c r="C3307" s="1"/>
      <c r="D3307" s="1"/>
      <c r="E3307" s="1"/>
      <c r="F3307" s="1"/>
    </row>
    <row r="3308" spans="1:6" x14ac:dyDescent="0.25">
      <c r="A3308" s="188"/>
      <c r="B3308" s="188"/>
      <c r="C3308" s="1"/>
      <c r="D3308" s="1"/>
      <c r="E3308" s="1"/>
      <c r="F3308" s="1"/>
    </row>
    <row r="3309" spans="1:6" x14ac:dyDescent="0.25">
      <c r="A3309" s="188"/>
      <c r="B3309" s="188"/>
      <c r="C3309" s="1"/>
      <c r="D3309" s="1"/>
      <c r="E3309" s="1"/>
      <c r="F3309" s="1"/>
    </row>
    <row r="3310" spans="1:6" x14ac:dyDescent="0.25">
      <c r="A3310" s="188"/>
      <c r="B3310" s="188"/>
      <c r="C3310" s="1"/>
      <c r="D3310" s="1"/>
      <c r="E3310" s="1"/>
      <c r="F3310" s="1"/>
    </row>
    <row r="3311" spans="1:6" x14ac:dyDescent="0.25">
      <c r="A3311" s="188"/>
      <c r="B3311" s="188"/>
      <c r="C3311" s="1"/>
      <c r="D3311" s="1"/>
      <c r="E3311" s="1"/>
      <c r="F3311" s="1"/>
    </row>
    <row r="3312" spans="1:6" x14ac:dyDescent="0.25">
      <c r="A3312" s="188"/>
      <c r="B3312" s="188"/>
      <c r="C3312" s="1"/>
      <c r="D3312" s="1"/>
      <c r="E3312" s="1"/>
      <c r="F3312" s="1"/>
    </row>
    <row r="3313" spans="1:6" x14ac:dyDescent="0.25">
      <c r="A3313" s="188"/>
      <c r="B3313" s="188"/>
      <c r="C3313" s="1"/>
      <c r="D3313" s="1"/>
      <c r="E3313" s="1"/>
      <c r="F3313" s="1"/>
    </row>
    <row r="3314" spans="1:6" x14ac:dyDescent="0.25">
      <c r="A3314" s="188"/>
      <c r="B3314" s="188"/>
      <c r="C3314" s="1"/>
      <c r="D3314" s="1"/>
      <c r="E3314" s="1"/>
      <c r="F3314" s="1"/>
    </row>
    <row r="3315" spans="1:6" x14ac:dyDescent="0.25">
      <c r="A3315" s="188"/>
      <c r="B3315" s="188"/>
      <c r="C3315" s="1"/>
      <c r="D3315" s="1"/>
      <c r="E3315" s="1"/>
      <c r="F3315" s="1"/>
    </row>
    <row r="3316" spans="1:6" x14ac:dyDescent="0.25">
      <c r="A3316" s="188"/>
      <c r="B3316" s="188"/>
      <c r="C3316" s="1"/>
      <c r="D3316" s="1"/>
      <c r="E3316" s="1"/>
      <c r="F3316" s="1"/>
    </row>
    <row r="3317" spans="1:6" x14ac:dyDescent="0.25">
      <c r="A3317" s="188"/>
      <c r="B3317" s="188"/>
      <c r="C3317" s="1"/>
      <c r="D3317" s="1"/>
      <c r="E3317" s="1"/>
      <c r="F3317" s="1"/>
    </row>
    <row r="3318" spans="1:6" x14ac:dyDescent="0.25">
      <c r="A3318" s="188"/>
      <c r="B3318" s="188"/>
      <c r="C3318" s="1"/>
      <c r="D3318" s="1"/>
      <c r="E3318" s="1"/>
      <c r="F3318" s="1"/>
    </row>
    <row r="3319" spans="1:6" x14ac:dyDescent="0.25">
      <c r="A3319" s="188"/>
      <c r="B3319" s="188"/>
      <c r="C3319" s="1"/>
      <c r="D3319" s="1"/>
      <c r="E3319" s="1"/>
      <c r="F3319" s="1"/>
    </row>
    <row r="3320" spans="1:6" x14ac:dyDescent="0.25">
      <c r="A3320" s="188"/>
      <c r="B3320" s="188"/>
      <c r="C3320" s="1"/>
      <c r="D3320" s="1"/>
      <c r="E3320" s="1"/>
      <c r="F3320" s="1"/>
    </row>
    <row r="3321" spans="1:6" x14ac:dyDescent="0.25">
      <c r="A3321" s="188"/>
      <c r="B3321" s="188"/>
      <c r="C3321" s="1"/>
      <c r="D3321" s="1"/>
      <c r="E3321" s="1"/>
      <c r="F3321" s="1"/>
    </row>
    <row r="3322" spans="1:6" x14ac:dyDescent="0.25">
      <c r="A3322" s="188"/>
      <c r="B3322" s="188"/>
      <c r="C3322" s="1"/>
      <c r="D3322" s="1"/>
      <c r="E3322" s="1"/>
      <c r="F3322" s="1"/>
    </row>
    <row r="3323" spans="1:6" x14ac:dyDescent="0.25">
      <c r="A3323" s="188"/>
      <c r="B3323" s="188"/>
      <c r="C3323" s="1"/>
      <c r="D3323" s="1"/>
      <c r="E3323" s="1"/>
      <c r="F3323" s="1"/>
    </row>
    <row r="3324" spans="1:6" x14ac:dyDescent="0.25">
      <c r="A3324" s="188"/>
      <c r="B3324" s="188"/>
      <c r="C3324" s="1"/>
      <c r="D3324" s="1"/>
      <c r="E3324" s="1"/>
      <c r="F3324" s="1"/>
    </row>
    <row r="3325" spans="1:6" x14ac:dyDescent="0.25">
      <c r="A3325" s="188"/>
      <c r="B3325" s="188"/>
      <c r="C3325" s="1"/>
      <c r="D3325" s="1"/>
      <c r="E3325" s="1"/>
      <c r="F3325" s="1"/>
    </row>
    <row r="3326" spans="1:6" x14ac:dyDescent="0.25">
      <c r="A3326" s="188"/>
      <c r="B3326" s="188"/>
      <c r="C3326" s="1"/>
      <c r="D3326" s="1"/>
      <c r="E3326" s="1"/>
      <c r="F3326" s="1"/>
    </row>
    <row r="3327" spans="1:6" x14ac:dyDescent="0.25">
      <c r="A3327" s="188"/>
      <c r="B3327" s="188"/>
      <c r="C3327" s="1"/>
      <c r="D3327" s="1"/>
      <c r="E3327" s="1"/>
      <c r="F3327" s="1"/>
    </row>
    <row r="3328" spans="1:6" x14ac:dyDescent="0.25">
      <c r="A3328" s="188"/>
      <c r="B3328" s="188"/>
      <c r="C3328" s="1"/>
      <c r="D3328" s="1"/>
      <c r="E3328" s="1"/>
      <c r="F3328" s="1"/>
    </row>
    <row r="3329" spans="1:6" x14ac:dyDescent="0.25">
      <c r="A3329" s="188"/>
      <c r="B3329" s="188"/>
      <c r="C3329" s="1"/>
      <c r="D3329" s="1"/>
      <c r="E3329" s="1"/>
      <c r="F3329" s="1"/>
    </row>
    <row r="3330" spans="1:6" x14ac:dyDescent="0.25">
      <c r="A3330" s="188"/>
      <c r="B3330" s="188"/>
      <c r="C3330" s="1"/>
      <c r="D3330" s="1"/>
      <c r="E3330" s="1"/>
      <c r="F3330" s="1"/>
    </row>
    <row r="3331" spans="1:6" x14ac:dyDescent="0.25">
      <c r="A3331" s="188"/>
      <c r="B3331" s="188"/>
      <c r="C3331" s="1"/>
      <c r="D3331" s="1"/>
      <c r="E3331" s="1"/>
      <c r="F3331" s="1"/>
    </row>
    <row r="3332" spans="1:6" x14ac:dyDescent="0.25">
      <c r="A3332" s="188"/>
      <c r="B3332" s="188"/>
      <c r="C3332" s="1"/>
      <c r="D3332" s="1"/>
      <c r="E3332" s="1"/>
      <c r="F3332" s="1"/>
    </row>
    <row r="3333" spans="1:6" x14ac:dyDescent="0.25">
      <c r="A3333" s="188"/>
      <c r="B3333" s="188"/>
      <c r="C3333" s="1"/>
      <c r="D3333" s="1"/>
      <c r="E3333" s="1"/>
      <c r="F3333" s="1"/>
    </row>
    <row r="3334" spans="1:6" x14ac:dyDescent="0.25">
      <c r="A3334" s="188"/>
      <c r="B3334" s="188"/>
      <c r="C3334" s="1"/>
      <c r="D3334" s="1"/>
      <c r="E3334" s="1"/>
      <c r="F3334" s="1"/>
    </row>
    <row r="3335" spans="1:6" x14ac:dyDescent="0.25">
      <c r="A3335" s="188"/>
      <c r="B3335" s="188"/>
      <c r="C3335" s="1"/>
      <c r="D3335" s="1"/>
      <c r="E3335" s="1"/>
      <c r="F3335" s="1"/>
    </row>
    <row r="3336" spans="1:6" x14ac:dyDescent="0.25">
      <c r="A3336" s="188"/>
      <c r="B3336" s="188"/>
      <c r="C3336" s="1"/>
      <c r="D3336" s="1"/>
      <c r="E3336" s="1"/>
      <c r="F3336" s="1"/>
    </row>
    <row r="3337" spans="1:6" x14ac:dyDescent="0.25">
      <c r="A3337" s="188"/>
      <c r="B3337" s="188"/>
      <c r="C3337" s="1"/>
      <c r="D3337" s="1"/>
      <c r="E3337" s="1"/>
      <c r="F3337" s="1"/>
    </row>
    <row r="3338" spans="1:6" x14ac:dyDescent="0.25">
      <c r="A3338" s="188"/>
      <c r="B3338" s="188"/>
      <c r="C3338" s="1"/>
      <c r="D3338" s="1"/>
      <c r="E3338" s="1"/>
      <c r="F3338" s="1"/>
    </row>
    <row r="3339" spans="1:6" x14ac:dyDescent="0.25">
      <c r="A3339" s="188"/>
      <c r="B3339" s="188"/>
      <c r="C3339" s="1"/>
      <c r="D3339" s="1"/>
      <c r="E3339" s="1"/>
      <c r="F3339" s="1"/>
    </row>
    <row r="3340" spans="1:6" x14ac:dyDescent="0.25">
      <c r="A3340" s="188"/>
      <c r="B3340" s="188"/>
      <c r="C3340" s="1"/>
      <c r="D3340" s="1"/>
      <c r="E3340" s="1"/>
      <c r="F3340" s="1"/>
    </row>
    <row r="3341" spans="1:6" x14ac:dyDescent="0.25">
      <c r="A3341" s="188"/>
      <c r="B3341" s="188"/>
      <c r="C3341" s="1"/>
      <c r="D3341" s="1"/>
      <c r="E3341" s="1"/>
      <c r="F3341" s="1"/>
    </row>
    <row r="3342" spans="1:6" x14ac:dyDescent="0.25">
      <c r="A3342" s="188"/>
      <c r="B3342" s="188"/>
      <c r="C3342" s="1"/>
      <c r="D3342" s="1"/>
      <c r="E3342" s="1"/>
      <c r="F3342" s="1"/>
    </row>
    <row r="3343" spans="1:6" x14ac:dyDescent="0.25">
      <c r="A3343" s="188"/>
      <c r="B3343" s="188"/>
      <c r="C3343" s="1"/>
      <c r="D3343" s="1"/>
      <c r="E3343" s="1"/>
      <c r="F3343" s="1"/>
    </row>
    <row r="3344" spans="1:6" x14ac:dyDescent="0.25">
      <c r="A3344" s="188"/>
      <c r="B3344" s="188"/>
      <c r="C3344" s="1"/>
      <c r="D3344" s="1"/>
      <c r="E3344" s="1"/>
      <c r="F3344" s="1"/>
    </row>
    <row r="3345" spans="1:6" x14ac:dyDescent="0.25">
      <c r="A3345" s="188"/>
      <c r="B3345" s="188"/>
      <c r="C3345" s="1"/>
      <c r="D3345" s="1"/>
      <c r="E3345" s="1"/>
      <c r="F3345" s="1"/>
    </row>
    <row r="3346" spans="1:6" x14ac:dyDescent="0.25">
      <c r="A3346" s="188"/>
      <c r="B3346" s="188"/>
      <c r="C3346" s="1"/>
      <c r="D3346" s="1"/>
      <c r="E3346" s="1"/>
      <c r="F3346" s="1"/>
    </row>
    <row r="3347" spans="1:6" x14ac:dyDescent="0.25">
      <c r="A3347" s="188"/>
      <c r="B3347" s="188"/>
      <c r="C3347" s="1"/>
      <c r="D3347" s="1"/>
      <c r="E3347" s="1"/>
      <c r="F3347" s="1"/>
    </row>
    <row r="3348" spans="1:6" x14ac:dyDescent="0.25">
      <c r="A3348" s="188"/>
      <c r="B3348" s="188"/>
      <c r="C3348" s="1"/>
      <c r="D3348" s="1"/>
      <c r="E3348" s="1"/>
      <c r="F3348" s="1"/>
    </row>
    <row r="3349" spans="1:6" x14ac:dyDescent="0.25">
      <c r="A3349" s="188"/>
      <c r="B3349" s="188"/>
      <c r="C3349" s="1"/>
      <c r="D3349" s="1"/>
      <c r="E3349" s="1"/>
      <c r="F3349" s="1"/>
    </row>
    <row r="3350" spans="1:6" x14ac:dyDescent="0.25">
      <c r="A3350" s="188"/>
      <c r="B3350" s="188"/>
      <c r="C3350" s="1"/>
      <c r="D3350" s="1"/>
      <c r="E3350" s="1"/>
      <c r="F3350" s="1"/>
    </row>
    <row r="3351" spans="1:6" x14ac:dyDescent="0.25">
      <c r="A3351" s="188"/>
      <c r="B3351" s="188"/>
      <c r="C3351" s="1"/>
      <c r="D3351" s="1"/>
      <c r="E3351" s="1"/>
      <c r="F3351" s="1"/>
    </row>
    <row r="3352" spans="1:6" x14ac:dyDescent="0.25">
      <c r="A3352" s="188"/>
      <c r="B3352" s="188"/>
      <c r="C3352" s="1"/>
      <c r="D3352" s="1"/>
      <c r="E3352" s="1"/>
      <c r="F3352" s="1"/>
    </row>
    <row r="3353" spans="1:6" x14ac:dyDescent="0.25">
      <c r="A3353" s="188"/>
      <c r="B3353" s="188"/>
      <c r="C3353" s="1"/>
      <c r="D3353" s="1"/>
      <c r="E3353" s="1"/>
      <c r="F3353" s="1"/>
    </row>
    <row r="3354" spans="1:6" x14ac:dyDescent="0.25">
      <c r="A3354" s="188"/>
      <c r="B3354" s="188"/>
      <c r="C3354" s="1"/>
      <c r="D3354" s="1"/>
      <c r="E3354" s="1"/>
      <c r="F3354" s="1"/>
    </row>
    <row r="3355" spans="1:6" x14ac:dyDescent="0.25">
      <c r="A3355" s="188"/>
      <c r="B3355" s="188"/>
      <c r="C3355" s="1"/>
      <c r="D3355" s="1"/>
      <c r="E3355" s="1"/>
      <c r="F3355" s="1"/>
    </row>
    <row r="3356" spans="1:6" x14ac:dyDescent="0.25">
      <c r="A3356" s="188"/>
      <c r="B3356" s="188"/>
      <c r="C3356" s="1"/>
      <c r="D3356" s="1"/>
      <c r="E3356" s="1"/>
      <c r="F3356" s="1"/>
    </row>
    <row r="3357" spans="1:6" x14ac:dyDescent="0.25">
      <c r="A3357" s="188"/>
      <c r="B3357" s="188"/>
      <c r="C3357" s="1"/>
      <c r="D3357" s="1"/>
      <c r="E3357" s="1"/>
      <c r="F3357" s="1"/>
    </row>
    <row r="3358" spans="1:6" x14ac:dyDescent="0.25">
      <c r="A3358" s="188"/>
      <c r="B3358" s="188"/>
      <c r="C3358" s="1"/>
      <c r="D3358" s="1"/>
      <c r="E3358" s="1"/>
      <c r="F3358" s="1"/>
    </row>
    <row r="3359" spans="1:6" x14ac:dyDescent="0.25">
      <c r="A3359" s="188"/>
      <c r="B3359" s="188"/>
      <c r="C3359" s="1"/>
      <c r="D3359" s="1"/>
      <c r="E3359" s="1"/>
      <c r="F3359" s="1"/>
    </row>
    <row r="3360" spans="1:6" x14ac:dyDescent="0.25">
      <c r="A3360" s="188"/>
      <c r="B3360" s="188"/>
      <c r="C3360" s="1"/>
      <c r="D3360" s="1"/>
      <c r="E3360" s="1"/>
      <c r="F3360" s="1"/>
    </row>
    <row r="3361" spans="1:6" x14ac:dyDescent="0.25">
      <c r="A3361" s="188"/>
      <c r="B3361" s="188"/>
      <c r="C3361" s="1"/>
      <c r="D3361" s="1"/>
      <c r="E3361" s="1"/>
      <c r="F3361" s="1"/>
    </row>
    <row r="3362" spans="1:6" x14ac:dyDescent="0.25">
      <c r="A3362" s="188"/>
      <c r="B3362" s="188"/>
      <c r="C3362" s="1"/>
      <c r="D3362" s="1"/>
      <c r="E3362" s="1"/>
      <c r="F3362" s="1"/>
    </row>
    <row r="3363" spans="1:6" x14ac:dyDescent="0.25">
      <c r="A3363" s="188"/>
      <c r="B3363" s="188"/>
      <c r="C3363" s="1"/>
      <c r="D3363" s="1"/>
      <c r="E3363" s="1"/>
      <c r="F3363" s="1"/>
    </row>
    <row r="3364" spans="1:6" x14ac:dyDescent="0.25">
      <c r="A3364" s="188"/>
      <c r="B3364" s="188"/>
      <c r="C3364" s="1"/>
      <c r="D3364" s="1"/>
      <c r="E3364" s="1"/>
      <c r="F3364" s="1"/>
    </row>
    <row r="3365" spans="1:6" x14ac:dyDescent="0.25">
      <c r="A3365" s="188"/>
      <c r="B3365" s="188"/>
      <c r="C3365" s="1"/>
      <c r="D3365" s="1"/>
      <c r="E3365" s="1"/>
      <c r="F3365" s="1"/>
    </row>
    <row r="3366" spans="1:6" x14ac:dyDescent="0.25">
      <c r="A3366" s="188"/>
      <c r="B3366" s="188"/>
      <c r="C3366" s="1"/>
      <c r="D3366" s="1"/>
      <c r="E3366" s="1"/>
      <c r="F3366" s="1"/>
    </row>
    <row r="3367" spans="1:6" x14ac:dyDescent="0.25">
      <c r="A3367" s="188"/>
      <c r="B3367" s="188"/>
      <c r="C3367" s="1"/>
      <c r="D3367" s="1"/>
      <c r="E3367" s="1"/>
      <c r="F3367" s="1"/>
    </row>
    <row r="3368" spans="1:6" x14ac:dyDescent="0.25">
      <c r="A3368" s="188"/>
      <c r="B3368" s="188"/>
      <c r="C3368" s="1"/>
      <c r="D3368" s="1"/>
      <c r="E3368" s="1"/>
      <c r="F3368" s="1"/>
    </row>
    <row r="3369" spans="1:6" x14ac:dyDescent="0.25">
      <c r="A3369" s="188"/>
      <c r="B3369" s="188"/>
      <c r="C3369" s="1"/>
      <c r="D3369" s="1"/>
      <c r="E3369" s="1"/>
      <c r="F3369" s="1"/>
    </row>
    <row r="3370" spans="1:6" x14ac:dyDescent="0.25">
      <c r="A3370" s="188"/>
      <c r="B3370" s="188"/>
      <c r="C3370" s="1"/>
      <c r="D3370" s="1"/>
      <c r="E3370" s="1"/>
      <c r="F3370" s="1"/>
    </row>
    <row r="3371" spans="1:6" x14ac:dyDescent="0.25">
      <c r="A3371" s="188"/>
      <c r="B3371" s="188"/>
      <c r="C3371" s="1"/>
      <c r="D3371" s="1"/>
      <c r="E3371" s="1"/>
      <c r="F3371" s="1"/>
    </row>
    <row r="3372" spans="1:6" x14ac:dyDescent="0.25">
      <c r="A3372" s="188"/>
      <c r="B3372" s="188"/>
      <c r="C3372" s="1"/>
      <c r="D3372" s="1"/>
      <c r="E3372" s="1"/>
      <c r="F3372" s="1"/>
    </row>
    <row r="3373" spans="1:6" x14ac:dyDescent="0.25">
      <c r="A3373" s="188"/>
      <c r="B3373" s="188"/>
      <c r="C3373" s="1"/>
      <c r="D3373" s="1"/>
      <c r="E3373" s="1"/>
      <c r="F3373" s="1"/>
    </row>
    <row r="3374" spans="1:6" x14ac:dyDescent="0.25">
      <c r="A3374" s="188"/>
      <c r="B3374" s="188"/>
      <c r="C3374" s="1"/>
      <c r="D3374" s="1"/>
      <c r="E3374" s="1"/>
      <c r="F3374" s="1"/>
    </row>
    <row r="3375" spans="1:6" x14ac:dyDescent="0.25">
      <c r="A3375" s="188"/>
      <c r="B3375" s="188"/>
      <c r="C3375" s="1"/>
      <c r="D3375" s="1"/>
      <c r="E3375" s="1"/>
      <c r="F3375" s="1"/>
    </row>
    <row r="3376" spans="1:6" x14ac:dyDescent="0.25">
      <c r="A3376" s="188"/>
      <c r="B3376" s="188"/>
      <c r="C3376" s="1"/>
      <c r="D3376" s="1"/>
      <c r="E3376" s="1"/>
      <c r="F3376" s="1"/>
    </row>
    <row r="3377" spans="1:6" x14ac:dyDescent="0.25">
      <c r="A3377" s="188"/>
      <c r="B3377" s="188"/>
      <c r="C3377" s="1"/>
      <c r="D3377" s="1"/>
      <c r="E3377" s="1"/>
      <c r="F3377" s="1"/>
    </row>
    <row r="3378" spans="1:6" x14ac:dyDescent="0.25">
      <c r="A3378" s="188"/>
      <c r="B3378" s="188"/>
      <c r="C3378" s="1"/>
      <c r="D3378" s="1"/>
      <c r="E3378" s="1"/>
      <c r="F3378" s="1"/>
    </row>
    <row r="3379" spans="1:6" x14ac:dyDescent="0.25">
      <c r="A3379" s="188"/>
      <c r="B3379" s="188"/>
      <c r="C3379" s="1"/>
      <c r="D3379" s="1"/>
      <c r="E3379" s="1"/>
      <c r="F3379" s="1"/>
    </row>
    <row r="3380" spans="1:6" x14ac:dyDescent="0.25">
      <c r="A3380" s="188"/>
      <c r="B3380" s="188"/>
      <c r="C3380" s="1"/>
      <c r="D3380" s="1"/>
      <c r="E3380" s="1"/>
      <c r="F3380" s="1"/>
    </row>
    <row r="3381" spans="1:6" x14ac:dyDescent="0.25">
      <c r="A3381" s="188"/>
      <c r="B3381" s="188"/>
      <c r="C3381" s="1"/>
      <c r="D3381" s="1"/>
      <c r="E3381" s="1"/>
      <c r="F3381" s="1"/>
    </row>
    <row r="3382" spans="1:6" x14ac:dyDescent="0.25">
      <c r="A3382" s="188"/>
      <c r="B3382" s="188"/>
      <c r="C3382" s="1"/>
      <c r="D3382" s="1"/>
      <c r="E3382" s="1"/>
      <c r="F3382" s="1"/>
    </row>
    <row r="3383" spans="1:6" x14ac:dyDescent="0.25">
      <c r="A3383" s="188"/>
      <c r="B3383" s="188"/>
      <c r="C3383" s="1"/>
      <c r="D3383" s="1"/>
      <c r="E3383" s="1"/>
      <c r="F3383" s="1"/>
    </row>
    <row r="3384" spans="1:6" x14ac:dyDescent="0.25">
      <c r="A3384" s="188"/>
      <c r="B3384" s="188"/>
      <c r="C3384" s="1"/>
      <c r="D3384" s="1"/>
      <c r="E3384" s="1"/>
      <c r="F3384" s="1"/>
    </row>
    <row r="3385" spans="1:6" x14ac:dyDescent="0.25">
      <c r="A3385" s="188"/>
      <c r="B3385" s="188"/>
      <c r="C3385" s="1"/>
      <c r="D3385" s="1"/>
      <c r="E3385" s="1"/>
      <c r="F3385" s="1"/>
    </row>
    <row r="3386" spans="1:6" x14ac:dyDescent="0.25">
      <c r="A3386" s="188"/>
      <c r="B3386" s="188"/>
      <c r="C3386" s="1"/>
      <c r="D3386" s="1"/>
      <c r="E3386" s="1"/>
      <c r="F3386" s="1"/>
    </row>
    <row r="3387" spans="1:6" x14ac:dyDescent="0.25">
      <c r="A3387" s="188"/>
      <c r="B3387" s="188"/>
      <c r="C3387" s="1"/>
      <c r="D3387" s="1"/>
      <c r="E3387" s="1"/>
      <c r="F3387" s="1"/>
    </row>
    <row r="3388" spans="1:6" x14ac:dyDescent="0.25">
      <c r="A3388" s="188"/>
      <c r="B3388" s="188"/>
      <c r="C3388" s="1"/>
      <c r="D3388" s="1"/>
      <c r="E3388" s="1"/>
      <c r="F3388" s="1"/>
    </row>
    <row r="3389" spans="1:6" x14ac:dyDescent="0.25">
      <c r="A3389" s="188"/>
      <c r="B3389" s="188"/>
      <c r="C3389" s="1"/>
      <c r="D3389" s="1"/>
      <c r="E3389" s="1"/>
      <c r="F3389" s="1"/>
    </row>
    <row r="3390" spans="1:6" x14ac:dyDescent="0.25">
      <c r="A3390" s="188"/>
      <c r="B3390" s="188"/>
      <c r="C3390" s="1"/>
      <c r="D3390" s="1"/>
      <c r="E3390" s="1"/>
      <c r="F3390" s="1"/>
    </row>
    <row r="3391" spans="1:6" x14ac:dyDescent="0.25">
      <c r="A3391" s="188"/>
      <c r="B3391" s="188"/>
      <c r="C3391" s="1"/>
      <c r="D3391" s="1"/>
      <c r="E3391" s="1"/>
      <c r="F3391" s="1"/>
    </row>
    <row r="3392" spans="1:6" x14ac:dyDescent="0.25">
      <c r="A3392" s="188"/>
      <c r="B3392" s="188"/>
      <c r="C3392" s="1"/>
      <c r="D3392" s="1"/>
      <c r="E3392" s="1"/>
      <c r="F3392" s="1"/>
    </row>
    <row r="3393" spans="1:6" x14ac:dyDescent="0.25">
      <c r="A3393" s="188"/>
      <c r="B3393" s="188"/>
      <c r="C3393" s="1"/>
      <c r="D3393" s="1"/>
      <c r="E3393" s="1"/>
      <c r="F3393" s="1"/>
    </row>
    <row r="3394" spans="1:6" x14ac:dyDescent="0.25">
      <c r="A3394" s="188"/>
      <c r="B3394" s="188"/>
      <c r="C3394" s="1"/>
      <c r="D3394" s="1"/>
      <c r="E3394" s="1"/>
      <c r="F3394" s="1"/>
    </row>
    <row r="3395" spans="1:6" x14ac:dyDescent="0.25">
      <c r="A3395" s="188"/>
      <c r="B3395" s="188"/>
      <c r="C3395" s="1"/>
      <c r="D3395" s="1"/>
      <c r="E3395" s="1"/>
      <c r="F3395" s="1"/>
    </row>
    <row r="3396" spans="1:6" x14ac:dyDescent="0.25">
      <c r="A3396" s="188"/>
      <c r="B3396" s="188"/>
      <c r="C3396" s="1"/>
      <c r="D3396" s="1"/>
      <c r="E3396" s="1"/>
      <c r="F3396" s="1"/>
    </row>
    <row r="3397" spans="1:6" x14ac:dyDescent="0.25">
      <c r="A3397" s="188"/>
      <c r="B3397" s="188"/>
      <c r="C3397" s="1"/>
      <c r="D3397" s="1"/>
      <c r="E3397" s="1"/>
      <c r="F3397" s="1"/>
    </row>
    <row r="3398" spans="1:6" x14ac:dyDescent="0.25">
      <c r="A3398" s="188"/>
      <c r="B3398" s="188"/>
      <c r="C3398" s="1"/>
      <c r="D3398" s="1"/>
      <c r="E3398" s="1"/>
      <c r="F3398" s="1"/>
    </row>
    <row r="3399" spans="1:6" x14ac:dyDescent="0.25">
      <c r="A3399" s="188"/>
      <c r="B3399" s="188"/>
      <c r="C3399" s="1"/>
      <c r="D3399" s="1"/>
      <c r="E3399" s="1"/>
      <c r="F3399" s="1"/>
    </row>
    <row r="3400" spans="1:6" x14ac:dyDescent="0.25">
      <c r="A3400" s="188"/>
      <c r="B3400" s="188"/>
      <c r="C3400" s="1"/>
      <c r="D3400" s="1"/>
      <c r="E3400" s="1"/>
      <c r="F3400" s="1"/>
    </row>
    <row r="3401" spans="1:6" x14ac:dyDescent="0.25">
      <c r="A3401" s="188"/>
      <c r="B3401" s="188"/>
      <c r="C3401" s="1"/>
      <c r="D3401" s="1"/>
      <c r="E3401" s="1"/>
      <c r="F3401" s="1"/>
    </row>
    <row r="3402" spans="1:6" x14ac:dyDescent="0.25">
      <c r="A3402" s="188"/>
      <c r="B3402" s="188"/>
      <c r="C3402" s="1"/>
      <c r="D3402" s="1"/>
      <c r="E3402" s="1"/>
      <c r="F3402" s="1"/>
    </row>
    <row r="3403" spans="1:6" x14ac:dyDescent="0.25">
      <c r="A3403" s="188"/>
      <c r="B3403" s="188"/>
      <c r="C3403" s="1"/>
      <c r="D3403" s="1"/>
      <c r="E3403" s="1"/>
      <c r="F3403" s="1"/>
    </row>
    <row r="3404" spans="1:6" x14ac:dyDescent="0.25">
      <c r="A3404" s="188"/>
      <c r="B3404" s="188"/>
      <c r="C3404" s="1"/>
      <c r="D3404" s="1"/>
      <c r="E3404" s="1"/>
      <c r="F3404" s="1"/>
    </row>
    <row r="3405" spans="1:6" x14ac:dyDescent="0.25">
      <c r="A3405" s="188"/>
      <c r="B3405" s="188"/>
      <c r="C3405" s="1"/>
      <c r="D3405" s="1"/>
      <c r="E3405" s="1"/>
      <c r="F3405" s="1"/>
    </row>
    <row r="3406" spans="1:6" x14ac:dyDescent="0.25">
      <c r="A3406" s="188"/>
      <c r="B3406" s="188"/>
      <c r="C3406" s="1"/>
      <c r="D3406" s="1"/>
      <c r="E3406" s="1"/>
      <c r="F3406" s="1"/>
    </row>
    <row r="3407" spans="1:6" x14ac:dyDescent="0.25">
      <c r="A3407" s="188"/>
      <c r="B3407" s="188"/>
      <c r="C3407" s="1"/>
      <c r="D3407" s="1"/>
      <c r="E3407" s="1"/>
      <c r="F3407" s="1"/>
    </row>
    <row r="3408" spans="1:6" x14ac:dyDescent="0.25">
      <c r="A3408" s="188"/>
      <c r="B3408" s="188"/>
      <c r="C3408" s="1"/>
      <c r="D3408" s="1"/>
      <c r="E3408" s="1"/>
      <c r="F3408" s="1"/>
    </row>
    <row r="3409" spans="1:6" x14ac:dyDescent="0.25">
      <c r="A3409" s="188"/>
      <c r="B3409" s="188"/>
      <c r="C3409" s="1"/>
      <c r="D3409" s="1"/>
      <c r="E3409" s="1"/>
      <c r="F3409" s="1"/>
    </row>
    <row r="3410" spans="1:6" x14ac:dyDescent="0.25">
      <c r="A3410" s="188"/>
      <c r="B3410" s="188"/>
      <c r="C3410" s="1"/>
      <c r="D3410" s="1"/>
      <c r="E3410" s="1"/>
      <c r="F3410" s="1"/>
    </row>
    <row r="3411" spans="1:6" x14ac:dyDescent="0.25">
      <c r="A3411" s="188"/>
      <c r="B3411" s="188"/>
      <c r="C3411" s="1"/>
      <c r="D3411" s="1"/>
      <c r="E3411" s="1"/>
      <c r="F3411" s="1"/>
    </row>
    <row r="3412" spans="1:6" x14ac:dyDescent="0.25">
      <c r="A3412" s="188"/>
      <c r="B3412" s="188"/>
      <c r="C3412" s="1"/>
      <c r="D3412" s="1"/>
      <c r="E3412" s="1"/>
      <c r="F3412" s="1"/>
    </row>
    <row r="3413" spans="1:6" x14ac:dyDescent="0.25">
      <c r="A3413" s="188"/>
      <c r="B3413" s="188"/>
      <c r="C3413" s="1"/>
      <c r="D3413" s="1"/>
      <c r="E3413" s="1"/>
      <c r="F3413" s="1"/>
    </row>
    <row r="3414" spans="1:6" x14ac:dyDescent="0.25">
      <c r="A3414" s="188"/>
      <c r="B3414" s="188"/>
      <c r="C3414" s="1"/>
      <c r="D3414" s="1"/>
      <c r="E3414" s="1"/>
      <c r="F3414" s="1"/>
    </row>
    <row r="3415" spans="1:6" x14ac:dyDescent="0.25">
      <c r="A3415" s="188"/>
      <c r="B3415" s="188"/>
      <c r="C3415" s="1"/>
      <c r="D3415" s="1"/>
      <c r="E3415" s="1"/>
      <c r="F3415" s="1"/>
    </row>
    <row r="3416" spans="1:6" x14ac:dyDescent="0.25">
      <c r="A3416" s="188"/>
      <c r="B3416" s="188"/>
      <c r="C3416" s="1"/>
      <c r="D3416" s="1"/>
      <c r="E3416" s="1"/>
      <c r="F3416" s="1"/>
    </row>
    <row r="3417" spans="1:6" x14ac:dyDescent="0.25">
      <c r="A3417" s="188"/>
      <c r="B3417" s="188"/>
      <c r="C3417" s="1"/>
      <c r="D3417" s="1"/>
      <c r="E3417" s="1"/>
      <c r="F3417" s="1"/>
    </row>
    <row r="3418" spans="1:6" x14ac:dyDescent="0.25">
      <c r="A3418" s="188"/>
      <c r="B3418" s="188"/>
      <c r="C3418" s="1"/>
      <c r="D3418" s="1"/>
      <c r="E3418" s="1"/>
      <c r="F3418" s="1"/>
    </row>
    <row r="3419" spans="1:6" x14ac:dyDescent="0.25">
      <c r="A3419" s="188"/>
      <c r="B3419" s="188"/>
      <c r="C3419" s="1"/>
      <c r="D3419" s="1"/>
      <c r="E3419" s="1"/>
      <c r="F3419" s="1"/>
    </row>
    <row r="3420" spans="1:6" x14ac:dyDescent="0.25">
      <c r="A3420" s="188"/>
      <c r="B3420" s="188"/>
      <c r="C3420" s="1"/>
      <c r="D3420" s="1"/>
      <c r="E3420" s="1"/>
      <c r="F3420" s="1"/>
    </row>
    <row r="3421" spans="1:6" x14ac:dyDescent="0.25">
      <c r="A3421" s="188"/>
      <c r="B3421" s="188"/>
      <c r="C3421" s="1"/>
      <c r="D3421" s="1"/>
      <c r="E3421" s="1"/>
      <c r="F3421" s="1"/>
    </row>
    <row r="3422" spans="1:6" x14ac:dyDescent="0.25">
      <c r="A3422" s="188"/>
      <c r="B3422" s="188"/>
      <c r="C3422" s="1"/>
      <c r="D3422" s="1"/>
      <c r="E3422" s="1"/>
      <c r="F3422" s="1"/>
    </row>
    <row r="3423" spans="1:6" x14ac:dyDescent="0.25">
      <c r="A3423" s="188"/>
      <c r="B3423" s="188"/>
      <c r="C3423" s="1"/>
      <c r="D3423" s="1"/>
      <c r="E3423" s="1"/>
      <c r="F3423" s="1"/>
    </row>
    <row r="3424" spans="1:6" x14ac:dyDescent="0.25">
      <c r="A3424" s="188"/>
      <c r="B3424" s="188"/>
      <c r="C3424" s="1"/>
      <c r="D3424" s="1"/>
      <c r="E3424" s="1"/>
      <c r="F3424" s="1"/>
    </row>
    <row r="3425" spans="1:6" x14ac:dyDescent="0.25">
      <c r="A3425" s="188"/>
      <c r="B3425" s="188"/>
      <c r="C3425" s="1"/>
      <c r="D3425" s="1"/>
      <c r="E3425" s="1"/>
      <c r="F3425" s="1"/>
    </row>
    <row r="3426" spans="1:6" x14ac:dyDescent="0.25">
      <c r="A3426" s="188"/>
      <c r="B3426" s="188"/>
      <c r="C3426" s="1"/>
      <c r="D3426" s="1"/>
      <c r="E3426" s="1"/>
      <c r="F3426" s="1"/>
    </row>
    <row r="3427" spans="1:6" x14ac:dyDescent="0.25">
      <c r="A3427" s="188"/>
      <c r="B3427" s="188"/>
      <c r="C3427" s="1"/>
      <c r="D3427" s="1"/>
      <c r="E3427" s="1"/>
      <c r="F3427" s="1"/>
    </row>
    <row r="3428" spans="1:6" x14ac:dyDescent="0.25">
      <c r="A3428" s="188"/>
      <c r="B3428" s="188"/>
      <c r="C3428" s="1"/>
      <c r="D3428" s="1"/>
      <c r="E3428" s="1"/>
      <c r="F3428" s="1"/>
    </row>
    <row r="3429" spans="1:6" x14ac:dyDescent="0.25">
      <c r="A3429" s="188"/>
      <c r="B3429" s="188"/>
      <c r="C3429" s="1"/>
      <c r="D3429" s="1"/>
      <c r="E3429" s="1"/>
      <c r="F3429" s="1"/>
    </row>
    <row r="3430" spans="1:6" x14ac:dyDescent="0.25">
      <c r="A3430" s="188"/>
      <c r="B3430" s="188"/>
      <c r="C3430" s="1"/>
      <c r="D3430" s="1"/>
      <c r="E3430" s="1"/>
      <c r="F3430" s="1"/>
    </row>
    <row r="3431" spans="1:6" x14ac:dyDescent="0.25">
      <c r="A3431" s="188"/>
      <c r="B3431" s="188"/>
      <c r="C3431" s="1"/>
      <c r="D3431" s="1"/>
      <c r="E3431" s="1"/>
      <c r="F3431" s="1"/>
    </row>
    <row r="3432" spans="1:6" x14ac:dyDescent="0.25">
      <c r="A3432" s="188"/>
      <c r="B3432" s="188"/>
      <c r="C3432" s="1"/>
      <c r="D3432" s="1"/>
      <c r="E3432" s="1"/>
      <c r="F3432" s="1"/>
    </row>
    <row r="3433" spans="1:6" x14ac:dyDescent="0.25">
      <c r="A3433" s="188"/>
      <c r="B3433" s="188"/>
      <c r="C3433" s="1"/>
      <c r="D3433" s="1"/>
      <c r="E3433" s="1"/>
      <c r="F3433" s="1"/>
    </row>
    <row r="3434" spans="1:6" x14ac:dyDescent="0.25">
      <c r="A3434" s="188"/>
      <c r="B3434" s="188"/>
      <c r="C3434" s="1"/>
      <c r="D3434" s="1"/>
      <c r="E3434" s="1"/>
      <c r="F3434" s="1"/>
    </row>
    <row r="3435" spans="1:6" x14ac:dyDescent="0.25">
      <c r="A3435" s="188"/>
      <c r="B3435" s="188"/>
      <c r="C3435" s="1"/>
      <c r="D3435" s="1"/>
      <c r="E3435" s="1"/>
      <c r="F3435" s="1"/>
    </row>
    <row r="3436" spans="1:6" x14ac:dyDescent="0.25">
      <c r="A3436" s="188"/>
      <c r="B3436" s="188"/>
      <c r="C3436" s="1"/>
      <c r="D3436" s="1"/>
      <c r="E3436" s="1"/>
      <c r="F3436" s="1"/>
    </row>
    <row r="3437" spans="1:6" x14ac:dyDescent="0.25">
      <c r="A3437" s="188"/>
      <c r="B3437" s="188"/>
      <c r="C3437" s="1"/>
      <c r="D3437" s="1"/>
      <c r="E3437" s="1"/>
      <c r="F3437" s="1"/>
    </row>
    <row r="3438" spans="1:6" x14ac:dyDescent="0.25">
      <c r="A3438" s="188"/>
      <c r="B3438" s="188"/>
      <c r="C3438" s="1"/>
      <c r="D3438" s="1"/>
      <c r="E3438" s="1"/>
      <c r="F3438" s="1"/>
    </row>
    <row r="3439" spans="1:6" x14ac:dyDescent="0.25">
      <c r="A3439" s="188"/>
      <c r="B3439" s="188"/>
      <c r="C3439" s="1"/>
      <c r="D3439" s="1"/>
      <c r="E3439" s="1"/>
      <c r="F3439" s="1"/>
    </row>
    <row r="3440" spans="1:6" x14ac:dyDescent="0.25">
      <c r="A3440" s="188"/>
      <c r="B3440" s="188"/>
      <c r="C3440" s="1"/>
      <c r="D3440" s="1"/>
      <c r="E3440" s="1"/>
      <c r="F3440" s="1"/>
    </row>
    <row r="3441" spans="1:6" x14ac:dyDescent="0.25">
      <c r="A3441" s="188"/>
      <c r="B3441" s="188"/>
      <c r="C3441" s="1"/>
      <c r="D3441" s="1"/>
      <c r="E3441" s="1"/>
      <c r="F3441" s="1"/>
    </row>
    <row r="3442" spans="1:6" x14ac:dyDescent="0.25">
      <c r="A3442" s="188"/>
      <c r="B3442" s="188"/>
      <c r="C3442" s="1"/>
      <c r="D3442" s="1"/>
      <c r="E3442" s="1"/>
      <c r="F3442" s="1"/>
    </row>
    <row r="3443" spans="1:6" x14ac:dyDescent="0.25">
      <c r="A3443" s="188"/>
      <c r="B3443" s="188"/>
      <c r="C3443" s="1"/>
      <c r="D3443" s="1"/>
      <c r="E3443" s="1"/>
      <c r="F3443" s="1"/>
    </row>
    <row r="3444" spans="1:6" x14ac:dyDescent="0.25">
      <c r="A3444" s="188"/>
      <c r="B3444" s="188"/>
      <c r="C3444" s="1"/>
      <c r="D3444" s="1"/>
      <c r="E3444" s="1"/>
      <c r="F3444" s="1"/>
    </row>
    <row r="3445" spans="1:6" x14ac:dyDescent="0.25">
      <c r="A3445" s="188"/>
      <c r="B3445" s="188"/>
      <c r="C3445" s="1"/>
      <c r="D3445" s="1"/>
      <c r="E3445" s="1"/>
      <c r="F3445" s="1"/>
    </row>
    <row r="3446" spans="1:6" x14ac:dyDescent="0.25">
      <c r="A3446" s="188"/>
      <c r="B3446" s="188"/>
      <c r="C3446" s="1"/>
      <c r="D3446" s="1"/>
      <c r="E3446" s="1"/>
      <c r="F3446" s="1"/>
    </row>
    <row r="3447" spans="1:6" x14ac:dyDescent="0.25">
      <c r="A3447" s="188"/>
      <c r="B3447" s="188"/>
      <c r="C3447" s="1"/>
      <c r="D3447" s="1"/>
      <c r="E3447" s="1"/>
      <c r="F3447" s="1"/>
    </row>
    <row r="3448" spans="1:6" x14ac:dyDescent="0.25">
      <c r="A3448" s="188"/>
      <c r="B3448" s="188"/>
      <c r="C3448" s="1"/>
      <c r="D3448" s="1"/>
      <c r="E3448" s="1"/>
      <c r="F3448" s="1"/>
    </row>
    <row r="3449" spans="1:6" x14ac:dyDescent="0.25">
      <c r="A3449" s="188"/>
      <c r="B3449" s="188"/>
      <c r="C3449" s="1"/>
      <c r="D3449" s="1"/>
      <c r="E3449" s="1"/>
      <c r="F3449" s="1"/>
    </row>
    <row r="3450" spans="1:6" x14ac:dyDescent="0.25">
      <c r="A3450" s="188"/>
      <c r="B3450" s="188"/>
      <c r="C3450" s="1"/>
      <c r="D3450" s="1"/>
      <c r="E3450" s="1"/>
      <c r="F3450" s="1"/>
    </row>
    <row r="3451" spans="1:6" x14ac:dyDescent="0.25">
      <c r="A3451" s="188"/>
      <c r="B3451" s="188"/>
      <c r="C3451" s="1"/>
      <c r="D3451" s="1"/>
      <c r="E3451" s="1"/>
      <c r="F3451" s="1"/>
    </row>
    <row r="3452" spans="1:6" x14ac:dyDescent="0.25">
      <c r="A3452" s="188"/>
      <c r="B3452" s="188"/>
      <c r="C3452" s="1"/>
      <c r="D3452" s="1"/>
      <c r="E3452" s="1"/>
      <c r="F3452" s="1"/>
    </row>
    <row r="3453" spans="1:6" x14ac:dyDescent="0.25">
      <c r="A3453" s="188"/>
      <c r="B3453" s="188"/>
      <c r="C3453" s="1"/>
      <c r="D3453" s="1"/>
      <c r="E3453" s="1"/>
      <c r="F3453" s="1"/>
    </row>
    <row r="3454" spans="1:6" x14ac:dyDescent="0.25">
      <c r="A3454" s="188"/>
      <c r="B3454" s="188"/>
      <c r="C3454" s="1"/>
      <c r="D3454" s="1"/>
      <c r="E3454" s="1"/>
      <c r="F3454" s="1"/>
    </row>
    <row r="3455" spans="1:6" x14ac:dyDescent="0.25">
      <c r="A3455" s="188"/>
      <c r="B3455" s="188"/>
      <c r="C3455" s="1"/>
      <c r="D3455" s="1"/>
      <c r="E3455" s="1"/>
      <c r="F3455" s="1"/>
    </row>
    <row r="3456" spans="1:6" x14ac:dyDescent="0.25">
      <c r="A3456" s="188"/>
      <c r="B3456" s="188"/>
      <c r="C3456" s="1"/>
      <c r="D3456" s="1"/>
      <c r="E3456" s="1"/>
      <c r="F3456" s="1"/>
    </row>
    <row r="3457" spans="1:6" x14ac:dyDescent="0.25">
      <c r="A3457" s="188"/>
      <c r="B3457" s="188"/>
      <c r="C3457" s="1"/>
      <c r="D3457" s="1"/>
      <c r="E3457" s="1"/>
      <c r="F3457" s="1"/>
    </row>
    <row r="3458" spans="1:6" x14ac:dyDescent="0.25">
      <c r="A3458" s="188"/>
      <c r="B3458" s="188"/>
      <c r="C3458" s="1"/>
      <c r="D3458" s="1"/>
      <c r="E3458" s="1"/>
      <c r="F3458" s="1"/>
    </row>
    <row r="3459" spans="1:6" x14ac:dyDescent="0.25">
      <c r="A3459" s="188"/>
      <c r="B3459" s="188"/>
      <c r="C3459" s="1"/>
      <c r="D3459" s="1"/>
      <c r="E3459" s="1"/>
      <c r="F3459" s="1"/>
    </row>
    <row r="3460" spans="1:6" x14ac:dyDescent="0.25">
      <c r="A3460" s="188"/>
      <c r="B3460" s="188"/>
      <c r="C3460" s="1"/>
      <c r="D3460" s="1"/>
      <c r="E3460" s="1"/>
      <c r="F3460" s="1"/>
    </row>
    <row r="3461" spans="1:6" x14ac:dyDescent="0.25">
      <c r="A3461" s="188"/>
      <c r="B3461" s="188"/>
      <c r="C3461" s="1"/>
      <c r="D3461" s="1"/>
      <c r="E3461" s="1"/>
      <c r="F3461" s="1"/>
    </row>
    <row r="3462" spans="1:6" x14ac:dyDescent="0.25">
      <c r="A3462" s="188"/>
      <c r="B3462" s="188"/>
      <c r="C3462" s="1"/>
      <c r="D3462" s="1"/>
      <c r="E3462" s="1"/>
      <c r="F3462" s="1"/>
    </row>
    <row r="3463" spans="1:6" x14ac:dyDescent="0.25">
      <c r="A3463" s="188"/>
      <c r="B3463" s="188"/>
      <c r="C3463" s="1"/>
      <c r="D3463" s="1"/>
      <c r="E3463" s="1"/>
      <c r="F3463" s="1"/>
    </row>
    <row r="3464" spans="1:6" x14ac:dyDescent="0.25">
      <c r="A3464" s="188"/>
      <c r="B3464" s="188"/>
      <c r="C3464" s="1"/>
      <c r="D3464" s="1"/>
      <c r="E3464" s="1"/>
      <c r="F3464" s="1"/>
    </row>
    <row r="3465" spans="1:6" x14ac:dyDescent="0.25">
      <c r="A3465" s="188"/>
      <c r="B3465" s="188"/>
      <c r="C3465" s="1"/>
      <c r="D3465" s="1"/>
      <c r="E3465" s="1"/>
      <c r="F3465" s="1"/>
    </row>
    <row r="3466" spans="1:6" x14ac:dyDescent="0.25">
      <c r="A3466" s="188"/>
      <c r="B3466" s="188"/>
      <c r="C3466" s="1"/>
      <c r="D3466" s="1"/>
      <c r="E3466" s="1"/>
      <c r="F3466" s="1"/>
    </row>
    <row r="3467" spans="1:6" x14ac:dyDescent="0.25">
      <c r="A3467" s="188"/>
      <c r="B3467" s="188"/>
      <c r="C3467" s="1"/>
      <c r="D3467" s="1"/>
      <c r="E3467" s="1"/>
      <c r="F3467" s="1"/>
    </row>
    <row r="3468" spans="1:6" x14ac:dyDescent="0.25">
      <c r="A3468" s="188"/>
      <c r="B3468" s="188"/>
      <c r="C3468" s="1"/>
      <c r="D3468" s="1"/>
      <c r="E3468" s="1"/>
      <c r="F3468" s="1"/>
    </row>
    <row r="3469" spans="1:6" x14ac:dyDescent="0.25">
      <c r="A3469" s="188"/>
      <c r="B3469" s="188"/>
      <c r="C3469" s="1"/>
      <c r="D3469" s="1"/>
      <c r="E3469" s="1"/>
      <c r="F3469" s="1"/>
    </row>
    <row r="3470" spans="1:6" x14ac:dyDescent="0.25">
      <c r="A3470" s="188"/>
      <c r="B3470" s="188"/>
      <c r="C3470" s="1"/>
      <c r="D3470" s="1"/>
      <c r="E3470" s="1"/>
      <c r="F3470" s="1"/>
    </row>
    <row r="3471" spans="1:6" x14ac:dyDescent="0.25">
      <c r="A3471" s="188"/>
      <c r="B3471" s="188"/>
      <c r="C3471" s="1"/>
      <c r="D3471" s="1"/>
      <c r="E3471" s="1"/>
      <c r="F3471" s="1"/>
    </row>
    <row r="3472" spans="1:6" x14ac:dyDescent="0.25">
      <c r="A3472" s="188"/>
      <c r="B3472" s="188"/>
      <c r="C3472" s="1"/>
      <c r="D3472" s="1"/>
      <c r="E3472" s="1"/>
      <c r="F3472" s="1"/>
    </row>
    <row r="3473" spans="1:6" x14ac:dyDescent="0.25">
      <c r="A3473" s="188"/>
      <c r="B3473" s="188"/>
      <c r="C3473" s="1"/>
      <c r="D3473" s="1"/>
      <c r="E3473" s="1"/>
      <c r="F3473" s="1"/>
    </row>
    <row r="3474" spans="1:6" x14ac:dyDescent="0.25">
      <c r="A3474" s="188"/>
      <c r="B3474" s="188"/>
      <c r="C3474" s="1"/>
      <c r="D3474" s="1"/>
      <c r="E3474" s="1"/>
      <c r="F3474" s="1"/>
    </row>
    <row r="3475" spans="1:6" x14ac:dyDescent="0.25">
      <c r="A3475" s="188"/>
      <c r="B3475" s="188"/>
      <c r="C3475" s="1"/>
      <c r="D3475" s="1"/>
      <c r="E3475" s="1"/>
      <c r="F3475" s="1"/>
    </row>
    <row r="3476" spans="1:6" x14ac:dyDescent="0.25">
      <c r="A3476" s="188"/>
      <c r="B3476" s="188"/>
      <c r="C3476" s="1"/>
      <c r="D3476" s="1"/>
      <c r="E3476" s="1"/>
      <c r="F3476" s="1"/>
    </row>
    <row r="3477" spans="1:6" x14ac:dyDescent="0.25">
      <c r="A3477" s="188"/>
      <c r="B3477" s="188"/>
      <c r="C3477" s="1"/>
      <c r="D3477" s="1"/>
      <c r="E3477" s="1"/>
      <c r="F3477" s="1"/>
    </row>
    <row r="3478" spans="1:6" x14ac:dyDescent="0.25">
      <c r="A3478" s="188"/>
      <c r="B3478" s="188"/>
      <c r="C3478" s="1"/>
      <c r="D3478" s="1"/>
      <c r="E3478" s="1"/>
      <c r="F3478" s="1"/>
    </row>
    <row r="3479" spans="1:6" x14ac:dyDescent="0.25">
      <c r="A3479" s="188"/>
      <c r="B3479" s="188"/>
      <c r="C3479" s="1"/>
      <c r="D3479" s="1"/>
      <c r="E3479" s="1"/>
      <c r="F3479" s="1"/>
    </row>
    <row r="3480" spans="1:6" x14ac:dyDescent="0.25">
      <c r="A3480" s="188"/>
      <c r="B3480" s="188"/>
      <c r="C3480" s="1"/>
      <c r="D3480" s="1"/>
      <c r="E3480" s="1"/>
      <c r="F3480" s="1"/>
    </row>
    <row r="3481" spans="1:6" x14ac:dyDescent="0.25">
      <c r="A3481" s="188"/>
      <c r="B3481" s="188"/>
      <c r="C3481" s="1"/>
      <c r="D3481" s="1"/>
      <c r="E3481" s="1"/>
      <c r="F3481" s="1"/>
    </row>
    <row r="3482" spans="1:6" x14ac:dyDescent="0.25">
      <c r="A3482" s="188"/>
      <c r="B3482" s="188"/>
      <c r="C3482" s="1"/>
      <c r="D3482" s="1"/>
      <c r="E3482" s="1"/>
      <c r="F3482" s="1"/>
    </row>
    <row r="3483" spans="1:6" x14ac:dyDescent="0.25">
      <c r="A3483" s="188"/>
      <c r="B3483" s="188"/>
      <c r="C3483" s="1"/>
      <c r="D3483" s="1"/>
      <c r="E3483" s="1"/>
      <c r="F3483" s="1"/>
    </row>
    <row r="3484" spans="1:6" x14ac:dyDescent="0.25">
      <c r="A3484" s="188"/>
      <c r="B3484" s="188"/>
      <c r="C3484" s="1"/>
      <c r="D3484" s="1"/>
      <c r="E3484" s="1"/>
      <c r="F3484" s="1"/>
    </row>
    <row r="3485" spans="1:6" x14ac:dyDescent="0.25">
      <c r="A3485" s="188"/>
      <c r="B3485" s="188"/>
      <c r="C3485" s="1"/>
      <c r="D3485" s="1"/>
      <c r="E3485" s="1"/>
      <c r="F3485" s="1"/>
    </row>
    <row r="3486" spans="1:6" x14ac:dyDescent="0.25">
      <c r="A3486" s="188"/>
      <c r="B3486" s="188"/>
      <c r="C3486" s="1"/>
      <c r="D3486" s="1"/>
      <c r="E3486" s="1"/>
      <c r="F3486" s="1"/>
    </row>
    <row r="3487" spans="1:6" x14ac:dyDescent="0.25">
      <c r="A3487" s="188"/>
      <c r="B3487" s="188"/>
      <c r="C3487" s="1"/>
      <c r="D3487" s="1"/>
      <c r="E3487" s="1"/>
      <c r="F3487" s="1"/>
    </row>
    <row r="3488" spans="1:6" x14ac:dyDescent="0.25">
      <c r="A3488" s="188"/>
      <c r="B3488" s="188"/>
      <c r="C3488" s="1"/>
      <c r="D3488" s="1"/>
      <c r="E3488" s="1"/>
      <c r="F3488" s="1"/>
    </row>
    <row r="3489" spans="1:6" x14ac:dyDescent="0.25">
      <c r="A3489" s="188"/>
      <c r="B3489" s="188"/>
      <c r="C3489" s="1"/>
      <c r="D3489" s="1"/>
      <c r="E3489" s="1"/>
      <c r="F3489" s="1"/>
    </row>
    <row r="3490" spans="1:6" x14ac:dyDescent="0.25">
      <c r="A3490" s="188"/>
      <c r="B3490" s="188"/>
      <c r="C3490" s="1"/>
      <c r="D3490" s="1"/>
      <c r="E3490" s="1"/>
      <c r="F3490" s="1"/>
    </row>
    <row r="3491" spans="1:6" x14ac:dyDescent="0.25">
      <c r="A3491" s="188"/>
      <c r="B3491" s="188"/>
      <c r="C3491" s="1"/>
      <c r="D3491" s="1"/>
      <c r="E3491" s="1"/>
      <c r="F3491" s="1"/>
    </row>
    <row r="3492" spans="1:6" x14ac:dyDescent="0.25">
      <c r="A3492" s="188"/>
      <c r="B3492" s="188"/>
      <c r="C3492" s="1"/>
      <c r="D3492" s="1"/>
      <c r="E3492" s="1"/>
      <c r="F3492" s="1"/>
    </row>
    <row r="3493" spans="1:6" x14ac:dyDescent="0.25">
      <c r="A3493" s="188"/>
      <c r="B3493" s="188"/>
      <c r="C3493" s="1"/>
      <c r="D3493" s="1"/>
      <c r="E3493" s="1"/>
      <c r="F3493" s="1"/>
    </row>
    <row r="3494" spans="1:6" x14ac:dyDescent="0.25">
      <c r="A3494" s="188"/>
      <c r="B3494" s="188"/>
      <c r="C3494" s="1"/>
      <c r="D3494" s="1"/>
      <c r="E3494" s="1"/>
      <c r="F3494" s="1"/>
    </row>
    <row r="3495" spans="1:6" x14ac:dyDescent="0.25">
      <c r="A3495" s="188"/>
      <c r="B3495" s="188"/>
      <c r="C3495" s="1"/>
      <c r="D3495" s="1"/>
      <c r="E3495" s="1"/>
      <c r="F3495" s="1"/>
    </row>
    <row r="3496" spans="1:6" x14ac:dyDescent="0.25">
      <c r="A3496" s="188"/>
      <c r="B3496" s="188"/>
      <c r="C3496" s="1"/>
      <c r="D3496" s="1"/>
      <c r="E3496" s="1"/>
      <c r="F3496" s="1"/>
    </row>
    <row r="3497" spans="1:6" x14ac:dyDescent="0.25">
      <c r="A3497" s="188"/>
      <c r="B3497" s="188"/>
      <c r="C3497" s="1"/>
      <c r="D3497" s="1"/>
      <c r="E3497" s="1"/>
      <c r="F3497" s="1"/>
    </row>
    <row r="3498" spans="1:6" x14ac:dyDescent="0.25">
      <c r="A3498" s="188"/>
      <c r="B3498" s="188"/>
      <c r="C3498" s="1"/>
      <c r="D3498" s="1"/>
      <c r="E3498" s="1"/>
      <c r="F3498" s="1"/>
    </row>
    <row r="3499" spans="1:6" x14ac:dyDescent="0.25">
      <c r="A3499" s="188"/>
      <c r="B3499" s="188"/>
      <c r="C3499" s="1"/>
      <c r="D3499" s="1"/>
      <c r="E3499" s="1"/>
      <c r="F3499" s="1"/>
    </row>
    <row r="3500" spans="1:6" x14ac:dyDescent="0.25">
      <c r="A3500" s="188"/>
      <c r="B3500" s="188"/>
      <c r="C3500" s="1"/>
      <c r="D3500" s="1"/>
      <c r="E3500" s="1"/>
      <c r="F3500" s="1"/>
    </row>
    <row r="3501" spans="1:6" x14ac:dyDescent="0.25">
      <c r="A3501" s="188"/>
      <c r="B3501" s="188"/>
      <c r="C3501" s="1"/>
      <c r="D3501" s="1"/>
      <c r="E3501" s="1"/>
      <c r="F3501" s="1"/>
    </row>
    <row r="3502" spans="1:6" x14ac:dyDescent="0.25">
      <c r="A3502" s="188"/>
      <c r="B3502" s="188"/>
      <c r="C3502" s="1"/>
      <c r="D3502" s="1"/>
      <c r="E3502" s="1"/>
      <c r="F3502" s="1"/>
    </row>
    <row r="3503" spans="1:6" x14ac:dyDescent="0.25">
      <c r="A3503" s="188"/>
      <c r="B3503" s="188"/>
      <c r="C3503" s="1"/>
      <c r="D3503" s="1"/>
      <c r="E3503" s="1"/>
      <c r="F3503" s="1"/>
    </row>
    <row r="3504" spans="1:6" x14ac:dyDescent="0.25">
      <c r="A3504" s="188"/>
      <c r="B3504" s="188"/>
      <c r="C3504" s="1"/>
      <c r="D3504" s="1"/>
      <c r="E3504" s="1"/>
      <c r="F3504" s="1"/>
    </row>
    <row r="3505" spans="1:6" x14ac:dyDescent="0.25">
      <c r="A3505" s="188"/>
      <c r="B3505" s="188"/>
      <c r="C3505" s="1"/>
      <c r="D3505" s="1"/>
      <c r="E3505" s="1"/>
      <c r="F3505" s="1"/>
    </row>
    <row r="3506" spans="1:6" x14ac:dyDescent="0.25">
      <c r="A3506" s="188"/>
      <c r="B3506" s="188"/>
      <c r="C3506" s="1"/>
      <c r="D3506" s="1"/>
      <c r="E3506" s="1"/>
      <c r="F3506" s="1"/>
    </row>
    <row r="3507" spans="1:6" x14ac:dyDescent="0.25">
      <c r="A3507" s="188"/>
      <c r="B3507" s="188"/>
      <c r="C3507" s="1"/>
      <c r="D3507" s="1"/>
      <c r="E3507" s="1"/>
      <c r="F3507" s="1"/>
    </row>
    <row r="3508" spans="1:6" x14ac:dyDescent="0.25">
      <c r="A3508" s="188"/>
      <c r="B3508" s="188"/>
      <c r="C3508" s="1"/>
      <c r="D3508" s="1"/>
      <c r="E3508" s="1"/>
      <c r="F3508" s="1"/>
    </row>
    <row r="3509" spans="1:6" x14ac:dyDescent="0.25">
      <c r="A3509" s="188"/>
      <c r="B3509" s="188"/>
      <c r="C3509" s="1"/>
      <c r="D3509" s="1"/>
      <c r="E3509" s="1"/>
      <c r="F3509" s="1"/>
    </row>
    <row r="3510" spans="1:6" x14ac:dyDescent="0.25">
      <c r="A3510" s="188"/>
      <c r="B3510" s="188"/>
      <c r="C3510" s="1"/>
      <c r="D3510" s="1"/>
      <c r="E3510" s="1"/>
      <c r="F3510" s="1"/>
    </row>
    <row r="3511" spans="1:6" x14ac:dyDescent="0.25">
      <c r="A3511" s="188"/>
      <c r="B3511" s="188"/>
      <c r="C3511" s="1"/>
      <c r="D3511" s="1"/>
      <c r="E3511" s="1"/>
      <c r="F3511" s="1"/>
    </row>
    <row r="3512" spans="1:6" x14ac:dyDescent="0.25">
      <c r="A3512" s="188"/>
      <c r="B3512" s="188"/>
      <c r="C3512" s="1"/>
      <c r="D3512" s="1"/>
      <c r="E3512" s="1"/>
      <c r="F3512" s="1"/>
    </row>
    <row r="3513" spans="1:6" x14ac:dyDescent="0.25">
      <c r="A3513" s="188"/>
      <c r="B3513" s="188"/>
      <c r="C3513" s="1"/>
      <c r="D3513" s="1"/>
      <c r="E3513" s="1"/>
      <c r="F3513" s="1"/>
    </row>
    <row r="3514" spans="1:6" x14ac:dyDescent="0.25">
      <c r="A3514" s="188"/>
      <c r="B3514" s="188"/>
      <c r="C3514" s="1"/>
      <c r="D3514" s="1"/>
      <c r="E3514" s="1"/>
      <c r="F3514" s="1"/>
    </row>
    <row r="3515" spans="1:6" x14ac:dyDescent="0.25">
      <c r="A3515" s="188"/>
      <c r="B3515" s="188"/>
      <c r="C3515" s="1"/>
      <c r="D3515" s="1"/>
      <c r="E3515" s="1"/>
      <c r="F3515" s="1"/>
    </row>
    <row r="3516" spans="1:6" x14ac:dyDescent="0.25">
      <c r="A3516" s="188"/>
      <c r="B3516" s="188"/>
      <c r="C3516" s="1"/>
      <c r="D3516" s="1"/>
      <c r="E3516" s="1"/>
      <c r="F3516" s="1"/>
    </row>
    <row r="3517" spans="1:6" x14ac:dyDescent="0.25">
      <c r="A3517" s="188"/>
      <c r="B3517" s="188"/>
      <c r="C3517" s="1"/>
      <c r="D3517" s="1"/>
      <c r="E3517" s="1"/>
      <c r="F3517" s="1"/>
    </row>
    <row r="3518" spans="1:6" x14ac:dyDescent="0.25">
      <c r="A3518" s="188"/>
      <c r="B3518" s="188"/>
      <c r="C3518" s="1"/>
      <c r="D3518" s="1"/>
      <c r="E3518" s="1"/>
      <c r="F3518" s="1"/>
    </row>
    <row r="3519" spans="1:6" x14ac:dyDescent="0.25">
      <c r="A3519" s="188"/>
      <c r="B3519" s="188"/>
      <c r="C3519" s="1"/>
      <c r="D3519" s="1"/>
      <c r="E3519" s="1"/>
      <c r="F3519" s="1"/>
    </row>
    <row r="3520" spans="1:6" x14ac:dyDescent="0.25">
      <c r="A3520" s="188"/>
      <c r="B3520" s="188"/>
      <c r="C3520" s="1"/>
      <c r="D3520" s="1"/>
      <c r="E3520" s="1"/>
      <c r="F3520" s="1"/>
    </row>
    <row r="3521" spans="1:6" x14ac:dyDescent="0.25">
      <c r="A3521" s="188"/>
      <c r="B3521" s="188"/>
      <c r="C3521" s="1"/>
      <c r="D3521" s="1"/>
      <c r="E3521" s="1"/>
      <c r="F3521" s="1"/>
    </row>
    <row r="3522" spans="1:6" x14ac:dyDescent="0.25">
      <c r="A3522" s="188"/>
      <c r="B3522" s="188"/>
      <c r="C3522" s="1"/>
      <c r="D3522" s="1"/>
      <c r="E3522" s="1"/>
      <c r="F3522" s="1"/>
    </row>
    <row r="3523" spans="1:6" x14ac:dyDescent="0.25">
      <c r="A3523" s="188"/>
      <c r="B3523" s="188"/>
      <c r="C3523" s="1"/>
      <c r="D3523" s="1"/>
      <c r="E3523" s="1"/>
      <c r="F3523" s="1"/>
    </row>
    <row r="3524" spans="1:6" x14ac:dyDescent="0.25">
      <c r="A3524" s="188"/>
      <c r="B3524" s="188"/>
      <c r="C3524" s="1"/>
      <c r="D3524" s="1"/>
      <c r="E3524" s="1"/>
      <c r="F3524" s="1"/>
    </row>
    <row r="3525" spans="1:6" x14ac:dyDescent="0.25">
      <c r="A3525" s="188"/>
      <c r="B3525" s="188"/>
      <c r="C3525" s="1"/>
      <c r="D3525" s="1"/>
      <c r="E3525" s="1"/>
      <c r="F3525" s="1"/>
    </row>
    <row r="3526" spans="1:6" x14ac:dyDescent="0.25">
      <c r="A3526" s="188"/>
      <c r="B3526" s="188"/>
      <c r="C3526" s="1"/>
      <c r="D3526" s="1"/>
      <c r="E3526" s="1"/>
      <c r="F3526" s="1"/>
    </row>
    <row r="3527" spans="1:6" x14ac:dyDescent="0.25">
      <c r="A3527" s="188"/>
      <c r="B3527" s="188"/>
      <c r="C3527" s="1"/>
      <c r="D3527" s="1"/>
      <c r="E3527" s="1"/>
      <c r="F3527" s="1"/>
    </row>
    <row r="3528" spans="1:6" x14ac:dyDescent="0.25">
      <c r="A3528" s="188"/>
      <c r="B3528" s="188"/>
      <c r="C3528" s="1"/>
      <c r="D3528" s="1"/>
      <c r="E3528" s="1"/>
      <c r="F3528" s="1"/>
    </row>
    <row r="3529" spans="1:6" x14ac:dyDescent="0.25">
      <c r="A3529" s="188"/>
      <c r="B3529" s="188"/>
      <c r="C3529" s="1"/>
      <c r="D3529" s="1"/>
      <c r="E3529" s="1"/>
      <c r="F3529" s="1"/>
    </row>
    <row r="3530" spans="1:6" x14ac:dyDescent="0.25">
      <c r="A3530" s="188"/>
      <c r="B3530" s="188"/>
      <c r="C3530" s="1"/>
      <c r="D3530" s="1"/>
      <c r="E3530" s="1"/>
      <c r="F3530" s="1"/>
    </row>
    <row r="3531" spans="1:6" x14ac:dyDescent="0.25">
      <c r="A3531" s="188"/>
      <c r="B3531" s="188"/>
      <c r="C3531" s="1"/>
      <c r="D3531" s="1"/>
      <c r="E3531" s="1"/>
      <c r="F3531" s="1"/>
    </row>
    <row r="3532" spans="1:6" x14ac:dyDescent="0.25">
      <c r="A3532" s="188"/>
      <c r="B3532" s="188"/>
      <c r="C3532" s="1"/>
      <c r="D3532" s="1"/>
      <c r="E3532" s="1"/>
      <c r="F3532" s="1"/>
    </row>
    <row r="3533" spans="1:6" x14ac:dyDescent="0.25">
      <c r="A3533" s="188"/>
      <c r="B3533" s="188"/>
      <c r="C3533" s="1"/>
      <c r="D3533" s="1"/>
      <c r="E3533" s="1"/>
      <c r="F3533" s="1"/>
    </row>
    <row r="3534" spans="1:6" x14ac:dyDescent="0.25">
      <c r="A3534" s="188"/>
      <c r="B3534" s="188"/>
      <c r="C3534" s="1"/>
      <c r="D3534" s="1"/>
      <c r="E3534" s="1"/>
      <c r="F3534" s="1"/>
    </row>
    <row r="3535" spans="1:6" x14ac:dyDescent="0.25">
      <c r="A3535" s="188"/>
      <c r="B3535" s="188"/>
      <c r="C3535" s="1"/>
      <c r="D3535" s="1"/>
      <c r="E3535" s="1"/>
      <c r="F3535" s="1"/>
    </row>
    <row r="3536" spans="1:6" x14ac:dyDescent="0.25">
      <c r="A3536" s="188"/>
      <c r="B3536" s="188"/>
      <c r="C3536" s="1"/>
      <c r="D3536" s="1"/>
      <c r="E3536" s="1"/>
      <c r="F3536" s="1"/>
    </row>
    <row r="3537" spans="1:6" x14ac:dyDescent="0.25">
      <c r="A3537" s="188"/>
      <c r="B3537" s="188"/>
      <c r="C3537" s="1"/>
      <c r="D3537" s="1"/>
      <c r="E3537" s="1"/>
      <c r="F3537" s="1"/>
    </row>
    <row r="3538" spans="1:6" x14ac:dyDescent="0.25">
      <c r="A3538" s="188"/>
      <c r="B3538" s="188"/>
      <c r="C3538" s="1"/>
      <c r="D3538" s="1"/>
      <c r="E3538" s="1"/>
      <c r="F3538" s="1"/>
    </row>
    <row r="3539" spans="1:6" x14ac:dyDescent="0.25">
      <c r="A3539" s="188"/>
      <c r="B3539" s="188"/>
      <c r="C3539" s="1"/>
      <c r="D3539" s="1"/>
      <c r="E3539" s="1"/>
      <c r="F3539" s="1"/>
    </row>
    <row r="3540" spans="1:6" x14ac:dyDescent="0.25">
      <c r="A3540" s="188"/>
      <c r="B3540" s="188"/>
      <c r="C3540" s="1"/>
      <c r="D3540" s="1"/>
      <c r="E3540" s="1"/>
      <c r="F3540" s="1"/>
    </row>
    <row r="3541" spans="1:6" x14ac:dyDescent="0.25">
      <c r="A3541" s="188"/>
      <c r="B3541" s="188"/>
      <c r="C3541" s="1"/>
      <c r="D3541" s="1"/>
      <c r="E3541" s="1"/>
      <c r="F3541" s="1"/>
    </row>
    <row r="3542" spans="1:6" x14ac:dyDescent="0.25">
      <c r="A3542" s="188"/>
      <c r="B3542" s="188"/>
      <c r="C3542" s="1"/>
      <c r="D3542" s="1"/>
      <c r="E3542" s="1"/>
      <c r="F3542" s="1"/>
    </row>
    <row r="3543" spans="1:6" x14ac:dyDescent="0.25">
      <c r="A3543" s="188"/>
      <c r="B3543" s="188"/>
      <c r="C3543" s="1"/>
      <c r="D3543" s="1"/>
      <c r="E3543" s="1"/>
      <c r="F3543" s="1"/>
    </row>
    <row r="3544" spans="1:6" x14ac:dyDescent="0.25">
      <c r="A3544" s="188"/>
      <c r="B3544" s="188"/>
      <c r="C3544" s="1"/>
      <c r="D3544" s="1"/>
      <c r="E3544" s="1"/>
      <c r="F3544" s="1"/>
    </row>
    <row r="3545" spans="1:6" x14ac:dyDescent="0.25">
      <c r="A3545" s="188"/>
      <c r="B3545" s="188"/>
      <c r="C3545" s="1"/>
      <c r="D3545" s="1"/>
      <c r="E3545" s="1"/>
      <c r="F3545" s="1"/>
    </row>
    <row r="3546" spans="1:6" x14ac:dyDescent="0.25">
      <c r="A3546" s="188"/>
      <c r="B3546" s="188"/>
      <c r="C3546" s="1"/>
      <c r="D3546" s="1"/>
      <c r="E3546" s="1"/>
      <c r="F3546" s="1"/>
    </row>
    <row r="3547" spans="1:6" x14ac:dyDescent="0.25">
      <c r="A3547" s="188"/>
      <c r="B3547" s="188"/>
      <c r="C3547" s="1"/>
      <c r="D3547" s="1"/>
      <c r="E3547" s="1"/>
      <c r="F3547" s="1"/>
    </row>
    <row r="3548" spans="1:6" x14ac:dyDescent="0.25">
      <c r="A3548" s="188"/>
      <c r="B3548" s="188"/>
      <c r="C3548" s="1"/>
      <c r="D3548" s="1"/>
      <c r="E3548" s="1"/>
      <c r="F3548" s="1"/>
    </row>
    <row r="3549" spans="1:6" x14ac:dyDescent="0.25">
      <c r="A3549" s="188"/>
      <c r="B3549" s="188"/>
      <c r="C3549" s="1"/>
      <c r="D3549" s="1"/>
      <c r="E3549" s="1"/>
      <c r="F3549" s="1"/>
    </row>
    <row r="3550" spans="1:6" x14ac:dyDescent="0.25">
      <c r="A3550" s="188"/>
      <c r="B3550" s="188"/>
      <c r="C3550" s="1"/>
      <c r="D3550" s="1"/>
      <c r="E3550" s="1"/>
      <c r="F3550" s="1"/>
    </row>
    <row r="3551" spans="1:6" x14ac:dyDescent="0.25">
      <c r="A3551" s="188"/>
      <c r="B3551" s="188"/>
      <c r="C3551" s="1"/>
      <c r="D3551" s="1"/>
      <c r="E3551" s="1"/>
      <c r="F3551" s="1"/>
    </row>
    <row r="3552" spans="1:6" x14ac:dyDescent="0.25">
      <c r="A3552" s="188"/>
      <c r="B3552" s="188"/>
      <c r="C3552" s="1"/>
      <c r="D3552" s="1"/>
      <c r="E3552" s="1"/>
      <c r="F3552" s="1"/>
    </row>
    <row r="3553" spans="1:6" x14ac:dyDescent="0.25">
      <c r="A3553" s="188"/>
      <c r="B3553" s="188"/>
      <c r="C3553" s="1"/>
      <c r="D3553" s="1"/>
      <c r="E3553" s="1"/>
      <c r="F3553" s="1"/>
    </row>
    <row r="3554" spans="1:6" x14ac:dyDescent="0.25">
      <c r="A3554" s="188"/>
      <c r="B3554" s="188"/>
      <c r="C3554" s="1"/>
      <c r="D3554" s="1"/>
      <c r="E3554" s="1"/>
      <c r="F3554" s="1"/>
    </row>
    <row r="3555" spans="1:6" x14ac:dyDescent="0.25">
      <c r="A3555" s="188"/>
      <c r="B3555" s="188"/>
      <c r="C3555" s="1"/>
      <c r="D3555" s="1"/>
      <c r="E3555" s="1"/>
      <c r="F3555" s="1"/>
    </row>
    <row r="3556" spans="1:6" x14ac:dyDescent="0.25">
      <c r="A3556" s="188"/>
      <c r="B3556" s="188"/>
      <c r="C3556" s="1"/>
      <c r="D3556" s="1"/>
      <c r="E3556" s="1"/>
      <c r="F3556" s="1"/>
    </row>
    <row r="3557" spans="1:6" x14ac:dyDescent="0.25">
      <c r="A3557" s="188"/>
      <c r="B3557" s="188"/>
      <c r="C3557" s="1"/>
      <c r="D3557" s="1"/>
      <c r="E3557" s="1"/>
      <c r="F3557" s="1"/>
    </row>
    <row r="3558" spans="1:6" x14ac:dyDescent="0.25">
      <c r="A3558" s="188"/>
      <c r="B3558" s="188"/>
      <c r="C3558" s="1"/>
      <c r="D3558" s="1"/>
      <c r="E3558" s="1"/>
      <c r="F3558" s="1"/>
    </row>
    <row r="3559" spans="1:6" x14ac:dyDescent="0.25">
      <c r="A3559" s="188"/>
      <c r="B3559" s="188"/>
      <c r="C3559" s="1"/>
      <c r="D3559" s="1"/>
      <c r="E3559" s="1"/>
      <c r="F3559" s="1"/>
    </row>
    <row r="3560" spans="1:6" x14ac:dyDescent="0.25">
      <c r="A3560" s="188"/>
      <c r="B3560" s="188"/>
      <c r="C3560" s="1"/>
      <c r="D3560" s="1"/>
      <c r="E3560" s="1"/>
      <c r="F3560" s="1"/>
    </row>
    <row r="3561" spans="1:6" x14ac:dyDescent="0.25">
      <c r="A3561" s="188"/>
      <c r="B3561" s="188"/>
      <c r="C3561" s="1"/>
      <c r="D3561" s="1"/>
      <c r="E3561" s="1"/>
      <c r="F3561" s="1"/>
    </row>
    <row r="3562" spans="1:6" x14ac:dyDescent="0.25">
      <c r="A3562" s="188"/>
      <c r="B3562" s="188"/>
      <c r="C3562" s="1"/>
      <c r="D3562" s="1"/>
      <c r="E3562" s="1"/>
      <c r="F3562" s="1"/>
    </row>
    <row r="3563" spans="1:6" x14ac:dyDescent="0.25">
      <c r="A3563" s="188"/>
      <c r="B3563" s="188"/>
      <c r="C3563" s="1"/>
      <c r="D3563" s="1"/>
      <c r="E3563" s="1"/>
      <c r="F3563" s="1"/>
    </row>
    <row r="3564" spans="1:6" x14ac:dyDescent="0.25">
      <c r="A3564" s="188"/>
      <c r="B3564" s="188"/>
      <c r="C3564" s="1"/>
      <c r="D3564" s="1"/>
      <c r="E3564" s="1"/>
      <c r="F3564" s="1"/>
    </row>
    <row r="3565" spans="1:6" x14ac:dyDescent="0.25">
      <c r="A3565" s="188"/>
      <c r="B3565" s="188"/>
      <c r="C3565" s="1"/>
      <c r="D3565" s="1"/>
      <c r="E3565" s="1"/>
      <c r="F3565" s="1"/>
    </row>
    <row r="3566" spans="1:6" x14ac:dyDescent="0.25">
      <c r="A3566" s="188"/>
      <c r="B3566" s="188"/>
      <c r="C3566" s="1"/>
      <c r="D3566" s="1"/>
      <c r="E3566" s="1"/>
      <c r="F3566" s="1"/>
    </row>
    <row r="3567" spans="1:6" x14ac:dyDescent="0.25">
      <c r="A3567" s="188"/>
      <c r="B3567" s="188"/>
      <c r="C3567" s="1"/>
      <c r="D3567" s="1"/>
      <c r="E3567" s="1"/>
      <c r="F3567" s="1"/>
    </row>
    <row r="3568" spans="1:6" x14ac:dyDescent="0.25">
      <c r="A3568" s="188"/>
      <c r="B3568" s="188"/>
      <c r="C3568" s="1"/>
      <c r="D3568" s="1"/>
      <c r="E3568" s="1"/>
      <c r="F3568" s="1"/>
    </row>
    <row r="3569" spans="1:6" x14ac:dyDescent="0.25">
      <c r="A3569" s="188"/>
      <c r="B3569" s="188"/>
      <c r="C3569" s="1"/>
      <c r="D3569" s="1"/>
      <c r="E3569" s="1"/>
      <c r="F3569" s="1"/>
    </row>
    <row r="3570" spans="1:6" x14ac:dyDescent="0.25">
      <c r="A3570" s="188"/>
      <c r="B3570" s="188"/>
      <c r="C3570" s="1"/>
      <c r="D3570" s="1"/>
      <c r="E3570" s="1"/>
      <c r="F3570" s="1"/>
    </row>
    <row r="3571" spans="1:6" x14ac:dyDescent="0.25">
      <c r="A3571" s="188"/>
      <c r="B3571" s="188"/>
      <c r="C3571" s="1"/>
      <c r="D3571" s="1"/>
      <c r="E3571" s="1"/>
      <c r="F3571" s="1"/>
    </row>
    <row r="3572" spans="1:6" x14ac:dyDescent="0.25">
      <c r="A3572" s="188"/>
      <c r="B3572" s="188"/>
      <c r="C3572" s="1"/>
      <c r="D3572" s="1"/>
      <c r="E3572" s="1"/>
      <c r="F3572" s="1"/>
    </row>
    <row r="3573" spans="1:6" x14ac:dyDescent="0.25">
      <c r="A3573" s="188"/>
      <c r="B3573" s="188"/>
      <c r="C3573" s="1"/>
      <c r="D3573" s="1"/>
      <c r="E3573" s="1"/>
      <c r="F3573" s="1"/>
    </row>
    <row r="3574" spans="1:6" x14ac:dyDescent="0.25">
      <c r="A3574" s="188"/>
      <c r="B3574" s="188"/>
      <c r="C3574" s="1"/>
      <c r="D3574" s="1"/>
      <c r="E3574" s="1"/>
      <c r="F3574" s="1"/>
    </row>
    <row r="3575" spans="1:6" x14ac:dyDescent="0.25">
      <c r="A3575" s="188"/>
      <c r="B3575" s="188"/>
      <c r="C3575" s="1"/>
      <c r="D3575" s="1"/>
      <c r="E3575" s="1"/>
      <c r="F3575" s="1"/>
    </row>
    <row r="3576" spans="1:6" x14ac:dyDescent="0.25">
      <c r="A3576" s="188"/>
      <c r="B3576" s="188"/>
      <c r="C3576" s="1"/>
      <c r="D3576" s="1"/>
      <c r="E3576" s="1"/>
      <c r="F3576" s="1"/>
    </row>
    <row r="3577" spans="1:6" x14ac:dyDescent="0.25">
      <c r="A3577" s="188"/>
      <c r="B3577" s="188"/>
      <c r="C3577" s="1"/>
      <c r="D3577" s="1"/>
      <c r="E3577" s="1"/>
      <c r="F3577" s="1"/>
    </row>
    <row r="3578" spans="1:6" x14ac:dyDescent="0.25">
      <c r="A3578" s="188"/>
      <c r="B3578" s="188"/>
      <c r="C3578" s="1"/>
      <c r="D3578" s="1"/>
      <c r="E3578" s="1"/>
      <c r="F3578" s="1"/>
    </row>
    <row r="3579" spans="1:6" x14ac:dyDescent="0.25">
      <c r="A3579" s="188"/>
      <c r="B3579" s="188"/>
      <c r="C3579" s="1"/>
      <c r="D3579" s="1"/>
      <c r="E3579" s="1"/>
      <c r="F3579" s="1"/>
    </row>
    <row r="3580" spans="1:6" x14ac:dyDescent="0.25">
      <c r="A3580" s="188"/>
      <c r="B3580" s="188"/>
      <c r="C3580" s="1"/>
      <c r="D3580" s="1"/>
      <c r="E3580" s="1"/>
      <c r="F3580" s="1"/>
    </row>
    <row r="3581" spans="1:6" x14ac:dyDescent="0.25">
      <c r="A3581" s="188"/>
      <c r="B3581" s="188"/>
      <c r="C3581" s="1"/>
      <c r="D3581" s="1"/>
      <c r="E3581" s="1"/>
      <c r="F3581" s="1"/>
    </row>
    <row r="3582" spans="1:6" x14ac:dyDescent="0.25">
      <c r="A3582" s="188"/>
      <c r="B3582" s="188"/>
      <c r="C3582" s="1"/>
      <c r="D3582" s="1"/>
      <c r="E3582" s="1"/>
      <c r="F3582" s="1"/>
    </row>
    <row r="3583" spans="1:6" x14ac:dyDescent="0.25">
      <c r="A3583" s="188"/>
      <c r="B3583" s="188"/>
      <c r="C3583" s="1"/>
      <c r="D3583" s="1"/>
      <c r="E3583" s="1"/>
      <c r="F3583" s="1"/>
    </row>
    <row r="3584" spans="1:6" x14ac:dyDescent="0.25">
      <c r="A3584" s="188"/>
      <c r="B3584" s="188"/>
      <c r="C3584" s="1"/>
      <c r="D3584" s="1"/>
      <c r="E3584" s="1"/>
      <c r="F3584" s="1"/>
    </row>
    <row r="3585" spans="1:6" x14ac:dyDescent="0.25">
      <c r="A3585" s="188"/>
      <c r="B3585" s="188"/>
      <c r="C3585" s="1"/>
      <c r="D3585" s="1"/>
      <c r="E3585" s="1"/>
      <c r="F3585" s="1"/>
    </row>
    <row r="3586" spans="1:6" x14ac:dyDescent="0.25">
      <c r="A3586" s="188"/>
      <c r="B3586" s="188"/>
      <c r="C3586" s="1"/>
      <c r="D3586" s="1"/>
      <c r="E3586" s="1"/>
      <c r="F3586" s="1"/>
    </row>
    <row r="3587" spans="1:6" x14ac:dyDescent="0.25">
      <c r="A3587" s="188"/>
      <c r="B3587" s="188"/>
      <c r="C3587" s="1"/>
      <c r="D3587" s="1"/>
      <c r="E3587" s="1"/>
      <c r="F3587" s="1"/>
    </row>
    <row r="3588" spans="1:6" x14ac:dyDescent="0.25">
      <c r="A3588" s="188"/>
      <c r="B3588" s="188"/>
      <c r="C3588" s="1"/>
      <c r="D3588" s="1"/>
      <c r="E3588" s="1"/>
      <c r="F3588" s="1"/>
    </row>
    <row r="3589" spans="1:6" x14ac:dyDescent="0.25">
      <c r="A3589" s="188"/>
      <c r="B3589" s="188"/>
      <c r="C3589" s="1"/>
      <c r="D3589" s="1"/>
      <c r="E3589" s="1"/>
      <c r="F3589" s="1"/>
    </row>
    <row r="3590" spans="1:6" x14ac:dyDescent="0.25">
      <c r="A3590" s="188"/>
      <c r="B3590" s="188"/>
      <c r="C3590" s="1"/>
      <c r="D3590" s="1"/>
      <c r="E3590" s="1"/>
      <c r="F3590" s="1"/>
    </row>
    <row r="3591" spans="1:6" x14ac:dyDescent="0.25">
      <c r="A3591" s="188"/>
      <c r="B3591" s="188"/>
      <c r="C3591" s="1"/>
      <c r="D3591" s="1"/>
      <c r="E3591" s="1"/>
      <c r="F3591" s="1"/>
    </row>
    <row r="3592" spans="1:6" x14ac:dyDescent="0.25">
      <c r="A3592" s="188"/>
      <c r="B3592" s="188"/>
      <c r="C3592" s="1"/>
      <c r="D3592" s="1"/>
      <c r="E3592" s="1"/>
      <c r="F3592" s="1"/>
    </row>
    <row r="3593" spans="1:6" x14ac:dyDescent="0.25">
      <c r="A3593" s="188"/>
      <c r="B3593" s="188"/>
      <c r="C3593" s="1"/>
      <c r="D3593" s="1"/>
      <c r="E3593" s="1"/>
      <c r="F3593" s="1"/>
    </row>
    <row r="3594" spans="1:6" x14ac:dyDescent="0.25">
      <c r="A3594" s="188"/>
      <c r="B3594" s="188"/>
      <c r="C3594" s="1"/>
      <c r="D3594" s="1"/>
      <c r="E3594" s="1"/>
      <c r="F3594" s="1"/>
    </row>
    <row r="3595" spans="1:6" x14ac:dyDescent="0.25">
      <c r="A3595" s="188"/>
      <c r="B3595" s="188"/>
      <c r="C3595" s="1"/>
      <c r="D3595" s="1"/>
      <c r="E3595" s="1"/>
      <c r="F3595" s="1"/>
    </row>
    <row r="3596" spans="1:6" x14ac:dyDescent="0.25">
      <c r="A3596" s="188"/>
      <c r="B3596" s="188"/>
      <c r="C3596" s="1"/>
      <c r="D3596" s="1"/>
      <c r="E3596" s="1"/>
      <c r="F3596" s="1"/>
    </row>
    <row r="3597" spans="1:6" x14ac:dyDescent="0.25">
      <c r="A3597" s="188"/>
      <c r="B3597" s="188"/>
      <c r="C3597" s="1"/>
      <c r="D3597" s="1"/>
      <c r="E3597" s="1"/>
      <c r="F3597" s="1"/>
    </row>
    <row r="3598" spans="1:6" x14ac:dyDescent="0.25">
      <c r="A3598" s="188"/>
      <c r="B3598" s="188"/>
      <c r="C3598" s="1"/>
      <c r="D3598" s="1"/>
      <c r="E3598" s="1"/>
      <c r="F3598" s="1"/>
    </row>
    <row r="3599" spans="1:6" x14ac:dyDescent="0.25">
      <c r="A3599" s="188"/>
      <c r="B3599" s="188"/>
      <c r="C3599" s="1"/>
      <c r="D3599" s="1"/>
      <c r="E3599" s="1"/>
      <c r="F3599" s="1"/>
    </row>
    <row r="3600" spans="1:6" x14ac:dyDescent="0.25">
      <c r="A3600" s="188"/>
      <c r="B3600" s="188"/>
      <c r="C3600" s="1"/>
      <c r="D3600" s="1"/>
      <c r="E3600" s="1"/>
      <c r="F3600" s="1"/>
    </row>
    <row r="3601" spans="1:6" x14ac:dyDescent="0.25">
      <c r="A3601" s="188"/>
      <c r="B3601" s="188"/>
      <c r="C3601" s="1"/>
      <c r="D3601" s="1"/>
      <c r="E3601" s="1"/>
      <c r="F3601" s="1"/>
    </row>
    <row r="3602" spans="1:6" x14ac:dyDescent="0.25">
      <c r="A3602" s="188"/>
      <c r="B3602" s="188"/>
      <c r="C3602" s="1"/>
      <c r="D3602" s="1"/>
      <c r="E3602" s="1"/>
      <c r="F3602" s="1"/>
    </row>
    <row r="3603" spans="1:6" x14ac:dyDescent="0.25">
      <c r="A3603" s="188"/>
      <c r="B3603" s="188"/>
      <c r="C3603" s="1"/>
      <c r="D3603" s="1"/>
      <c r="E3603" s="1"/>
      <c r="F3603" s="1"/>
    </row>
    <row r="3604" spans="1:6" x14ac:dyDescent="0.25">
      <c r="A3604" s="188"/>
      <c r="B3604" s="188"/>
      <c r="C3604" s="1"/>
      <c r="D3604" s="1"/>
      <c r="E3604" s="1"/>
      <c r="F3604" s="1"/>
    </row>
    <row r="3605" spans="1:6" x14ac:dyDescent="0.25">
      <c r="A3605" s="188"/>
      <c r="B3605" s="188"/>
      <c r="C3605" s="1"/>
      <c r="D3605" s="1"/>
      <c r="E3605" s="1"/>
      <c r="F3605" s="1"/>
    </row>
    <row r="3606" spans="1:6" x14ac:dyDescent="0.25">
      <c r="A3606" s="188"/>
      <c r="B3606" s="188"/>
      <c r="C3606" s="1"/>
      <c r="D3606" s="1"/>
      <c r="E3606" s="1"/>
      <c r="F3606" s="1"/>
    </row>
    <row r="3607" spans="1:6" x14ac:dyDescent="0.25">
      <c r="A3607" s="188"/>
      <c r="B3607" s="188"/>
      <c r="C3607" s="1"/>
      <c r="D3607" s="1"/>
      <c r="E3607" s="1"/>
      <c r="F3607" s="1"/>
    </row>
    <row r="3608" spans="1:6" x14ac:dyDescent="0.25">
      <c r="A3608" s="188"/>
      <c r="B3608" s="188"/>
      <c r="C3608" s="1"/>
      <c r="D3608" s="1"/>
      <c r="E3608" s="1"/>
      <c r="F3608" s="1"/>
    </row>
    <row r="3609" spans="1:6" x14ac:dyDescent="0.25">
      <c r="A3609" s="188"/>
      <c r="B3609" s="188"/>
      <c r="C3609" s="1"/>
      <c r="D3609" s="1"/>
      <c r="E3609" s="1"/>
      <c r="F3609" s="1"/>
    </row>
    <row r="3610" spans="1:6" x14ac:dyDescent="0.25">
      <c r="A3610" s="188"/>
      <c r="B3610" s="188"/>
      <c r="C3610" s="1"/>
      <c r="D3610" s="1"/>
      <c r="E3610" s="1"/>
      <c r="F3610" s="1"/>
    </row>
    <row r="3611" spans="1:6" x14ac:dyDescent="0.25">
      <c r="A3611" s="188"/>
      <c r="B3611" s="188"/>
      <c r="C3611" s="1"/>
      <c r="D3611" s="1"/>
      <c r="E3611" s="1"/>
      <c r="F3611" s="1"/>
    </row>
    <row r="3612" spans="1:6" x14ac:dyDescent="0.25">
      <c r="A3612" s="188"/>
      <c r="B3612" s="188"/>
      <c r="C3612" s="1"/>
      <c r="D3612" s="1"/>
      <c r="E3612" s="1"/>
      <c r="F3612" s="1"/>
    </row>
    <row r="3613" spans="1:6" x14ac:dyDescent="0.25">
      <c r="A3613" s="188"/>
      <c r="B3613" s="188"/>
      <c r="C3613" s="1"/>
      <c r="D3613" s="1"/>
      <c r="E3613" s="1"/>
      <c r="F3613" s="1"/>
    </row>
    <row r="3614" spans="1:6" x14ac:dyDescent="0.25">
      <c r="A3614" s="188"/>
      <c r="B3614" s="188"/>
      <c r="C3614" s="1"/>
      <c r="D3614" s="1"/>
      <c r="E3614" s="1"/>
      <c r="F3614" s="1"/>
    </row>
    <row r="3615" spans="1:6" x14ac:dyDescent="0.25">
      <c r="A3615" s="188"/>
      <c r="B3615" s="188"/>
      <c r="C3615" s="1"/>
      <c r="D3615" s="1"/>
      <c r="E3615" s="1"/>
      <c r="F3615" s="1"/>
    </row>
    <row r="3616" spans="1:6" x14ac:dyDescent="0.25">
      <c r="A3616" s="188"/>
      <c r="B3616" s="188"/>
      <c r="C3616" s="1"/>
      <c r="D3616" s="1"/>
      <c r="E3616" s="1"/>
      <c r="F3616" s="1"/>
    </row>
    <row r="3617" spans="1:6" x14ac:dyDescent="0.25">
      <c r="A3617" s="188"/>
      <c r="B3617" s="188"/>
      <c r="C3617" s="1"/>
      <c r="D3617" s="1"/>
      <c r="E3617" s="1"/>
      <c r="F3617" s="1"/>
    </row>
    <row r="3618" spans="1:6" x14ac:dyDescent="0.25">
      <c r="A3618" s="188"/>
      <c r="B3618" s="188"/>
      <c r="C3618" s="1"/>
      <c r="D3618" s="1"/>
      <c r="E3618" s="1"/>
      <c r="F3618" s="1"/>
    </row>
    <row r="3619" spans="1:6" x14ac:dyDescent="0.25">
      <c r="A3619" s="188"/>
      <c r="B3619" s="188"/>
      <c r="C3619" s="1"/>
      <c r="D3619" s="1"/>
      <c r="E3619" s="1"/>
      <c r="F3619" s="1"/>
    </row>
    <row r="3620" spans="1:6" x14ac:dyDescent="0.25">
      <c r="A3620" s="188"/>
      <c r="B3620" s="188"/>
      <c r="C3620" s="1"/>
      <c r="D3620" s="1"/>
      <c r="E3620" s="1"/>
      <c r="F3620" s="1"/>
    </row>
    <row r="3621" spans="1:6" x14ac:dyDescent="0.25">
      <c r="A3621" s="188"/>
      <c r="B3621" s="188"/>
      <c r="C3621" s="1"/>
      <c r="D3621" s="1"/>
      <c r="E3621" s="1"/>
      <c r="F3621" s="1"/>
    </row>
    <row r="3622" spans="1:6" x14ac:dyDescent="0.25">
      <c r="A3622" s="188"/>
      <c r="B3622" s="188"/>
      <c r="C3622" s="1"/>
      <c r="D3622" s="1"/>
      <c r="E3622" s="1"/>
      <c r="F3622" s="1"/>
    </row>
    <row r="3623" spans="1:6" x14ac:dyDescent="0.25">
      <c r="A3623" s="188"/>
      <c r="B3623" s="188"/>
      <c r="C3623" s="1"/>
      <c r="D3623" s="1"/>
      <c r="E3623" s="1"/>
      <c r="F3623" s="1"/>
    </row>
    <row r="3624" spans="1:6" x14ac:dyDescent="0.25">
      <c r="A3624" s="188"/>
      <c r="B3624" s="188"/>
      <c r="C3624" s="1"/>
      <c r="D3624" s="1"/>
      <c r="E3624" s="1"/>
      <c r="F3624" s="1"/>
    </row>
    <row r="3625" spans="1:6" x14ac:dyDescent="0.25">
      <c r="A3625" s="188"/>
      <c r="B3625" s="188"/>
      <c r="C3625" s="1"/>
      <c r="D3625" s="1"/>
      <c r="E3625" s="1"/>
      <c r="F3625" s="1"/>
    </row>
    <row r="3626" spans="1:6" x14ac:dyDescent="0.25">
      <c r="A3626" s="188"/>
      <c r="B3626" s="188"/>
      <c r="C3626" s="1"/>
      <c r="D3626" s="1"/>
      <c r="E3626" s="1"/>
      <c r="F3626" s="1"/>
    </row>
    <row r="3627" spans="1:6" x14ac:dyDescent="0.25">
      <c r="A3627" s="188"/>
      <c r="B3627" s="188"/>
      <c r="C3627" s="1"/>
      <c r="D3627" s="1"/>
      <c r="E3627" s="1"/>
      <c r="F3627" s="1"/>
    </row>
    <row r="3628" spans="1:6" x14ac:dyDescent="0.25">
      <c r="A3628" s="188"/>
      <c r="B3628" s="188"/>
      <c r="C3628" s="1"/>
      <c r="D3628" s="1"/>
      <c r="E3628" s="1"/>
      <c r="F3628" s="1"/>
    </row>
    <row r="3629" spans="1:6" x14ac:dyDescent="0.25">
      <c r="A3629" s="188"/>
      <c r="B3629" s="188"/>
      <c r="C3629" s="1"/>
      <c r="D3629" s="1"/>
      <c r="E3629" s="1"/>
      <c r="F3629" s="1"/>
    </row>
    <row r="3630" spans="1:6" x14ac:dyDescent="0.25">
      <c r="A3630" s="188"/>
      <c r="B3630" s="188"/>
      <c r="C3630" s="1"/>
      <c r="D3630" s="1"/>
      <c r="E3630" s="1"/>
      <c r="F3630" s="1"/>
    </row>
    <row r="3631" spans="1:6" x14ac:dyDescent="0.25">
      <c r="A3631" s="188"/>
      <c r="B3631" s="188"/>
      <c r="C3631" s="1"/>
      <c r="D3631" s="1"/>
      <c r="E3631" s="1"/>
      <c r="F3631" s="1"/>
    </row>
    <row r="3632" spans="1:6" x14ac:dyDescent="0.25">
      <c r="A3632" s="188"/>
      <c r="B3632" s="188"/>
      <c r="C3632" s="1"/>
      <c r="D3632" s="1"/>
      <c r="E3632" s="1"/>
      <c r="F3632" s="1"/>
    </row>
    <row r="3633" spans="1:6" x14ac:dyDescent="0.25">
      <c r="A3633" s="188"/>
      <c r="B3633" s="188"/>
      <c r="C3633" s="1"/>
      <c r="D3633" s="1"/>
      <c r="E3633" s="1"/>
      <c r="F3633" s="1"/>
    </row>
    <row r="3634" spans="1:6" x14ac:dyDescent="0.25">
      <c r="A3634" s="188"/>
      <c r="B3634" s="188"/>
      <c r="C3634" s="1"/>
      <c r="D3634" s="1"/>
      <c r="E3634" s="1"/>
      <c r="F3634" s="1"/>
    </row>
    <row r="3635" spans="1:6" x14ac:dyDescent="0.25">
      <c r="A3635" s="188"/>
      <c r="B3635" s="188"/>
      <c r="C3635" s="1"/>
      <c r="D3635" s="1"/>
      <c r="E3635" s="1"/>
      <c r="F3635" s="1"/>
    </row>
    <row r="3636" spans="1:6" x14ac:dyDescent="0.25">
      <c r="A3636" s="188"/>
      <c r="B3636" s="188"/>
      <c r="C3636" s="1"/>
      <c r="D3636" s="1"/>
      <c r="E3636" s="1"/>
      <c r="F3636" s="1"/>
    </row>
    <row r="3637" spans="1:6" x14ac:dyDescent="0.25">
      <c r="A3637" s="188"/>
      <c r="B3637" s="188"/>
      <c r="C3637" s="1"/>
      <c r="D3637" s="1"/>
      <c r="E3637" s="1"/>
      <c r="F3637" s="1"/>
    </row>
    <row r="3638" spans="1:6" x14ac:dyDescent="0.25">
      <c r="A3638" s="188"/>
      <c r="B3638" s="188"/>
      <c r="C3638" s="1"/>
      <c r="D3638" s="1"/>
      <c r="E3638" s="1"/>
      <c r="F3638" s="1"/>
    </row>
    <row r="3639" spans="1:6" x14ac:dyDescent="0.25">
      <c r="A3639" s="188"/>
      <c r="B3639" s="188"/>
      <c r="C3639" s="1"/>
      <c r="D3639" s="1"/>
      <c r="E3639" s="1"/>
      <c r="F3639" s="1"/>
    </row>
    <row r="3640" spans="1:6" x14ac:dyDescent="0.25">
      <c r="A3640" s="188"/>
      <c r="B3640" s="188"/>
      <c r="C3640" s="1"/>
      <c r="D3640" s="1"/>
      <c r="E3640" s="1"/>
      <c r="F3640" s="1"/>
    </row>
    <row r="3641" spans="1:6" x14ac:dyDescent="0.25">
      <c r="A3641" s="188"/>
      <c r="B3641" s="188"/>
      <c r="C3641" s="1"/>
      <c r="D3641" s="1"/>
      <c r="E3641" s="1"/>
      <c r="F3641" s="1"/>
    </row>
    <row r="3642" spans="1:6" x14ac:dyDescent="0.25">
      <c r="A3642" s="188"/>
      <c r="B3642" s="188"/>
      <c r="C3642" s="1"/>
      <c r="D3642" s="1"/>
      <c r="E3642" s="1"/>
      <c r="F3642" s="1"/>
    </row>
    <row r="3643" spans="1:6" x14ac:dyDescent="0.25">
      <c r="A3643" s="188"/>
      <c r="B3643" s="188"/>
      <c r="C3643" s="1"/>
      <c r="D3643" s="1"/>
      <c r="E3643" s="1"/>
      <c r="F3643" s="1"/>
    </row>
    <row r="3644" spans="1:6" x14ac:dyDescent="0.25">
      <c r="A3644" s="188"/>
      <c r="B3644" s="188"/>
      <c r="C3644" s="1"/>
      <c r="D3644" s="1"/>
      <c r="E3644" s="1"/>
      <c r="F3644" s="1"/>
    </row>
    <row r="3645" spans="1:6" x14ac:dyDescent="0.25">
      <c r="A3645" s="188"/>
      <c r="B3645" s="188"/>
      <c r="C3645" s="1"/>
      <c r="D3645" s="1"/>
      <c r="E3645" s="1"/>
      <c r="F3645" s="1"/>
    </row>
    <row r="3646" spans="1:6" x14ac:dyDescent="0.25">
      <c r="A3646" s="188"/>
      <c r="B3646" s="188"/>
      <c r="C3646" s="1"/>
      <c r="D3646" s="1"/>
      <c r="E3646" s="1"/>
      <c r="F3646" s="1"/>
    </row>
    <row r="3647" spans="1:6" x14ac:dyDescent="0.25">
      <c r="A3647" s="188"/>
      <c r="B3647" s="188"/>
      <c r="C3647" s="1"/>
      <c r="D3647" s="1"/>
      <c r="E3647" s="1"/>
      <c r="F3647" s="1"/>
    </row>
    <row r="3648" spans="1:6" x14ac:dyDescent="0.25">
      <c r="A3648" s="188"/>
      <c r="B3648" s="188"/>
      <c r="C3648" s="1"/>
      <c r="D3648" s="1"/>
      <c r="E3648" s="1"/>
      <c r="F3648" s="1"/>
    </row>
    <row r="3649" spans="1:6" x14ac:dyDescent="0.25">
      <c r="A3649" s="188"/>
      <c r="B3649" s="188"/>
      <c r="C3649" s="1"/>
      <c r="D3649" s="1"/>
      <c r="E3649" s="1"/>
      <c r="F3649" s="1"/>
    </row>
    <row r="3650" spans="1:6" x14ac:dyDescent="0.25">
      <c r="A3650" s="188"/>
      <c r="B3650" s="188"/>
      <c r="C3650" s="1"/>
      <c r="D3650" s="1"/>
      <c r="E3650" s="1"/>
      <c r="F3650" s="1"/>
    </row>
    <row r="3651" spans="1:6" x14ac:dyDescent="0.25">
      <c r="A3651" s="188"/>
      <c r="B3651" s="188"/>
      <c r="C3651" s="1"/>
      <c r="D3651" s="1"/>
      <c r="E3651" s="1"/>
      <c r="F3651" s="1"/>
    </row>
    <row r="3652" spans="1:6" x14ac:dyDescent="0.25">
      <c r="A3652" s="188"/>
      <c r="B3652" s="188"/>
      <c r="C3652" s="1"/>
      <c r="D3652" s="1"/>
      <c r="E3652" s="1"/>
      <c r="F3652" s="1"/>
    </row>
    <row r="3653" spans="1:6" x14ac:dyDescent="0.25">
      <c r="A3653" s="188"/>
      <c r="B3653" s="188"/>
      <c r="C3653" s="1"/>
      <c r="D3653" s="1"/>
      <c r="E3653" s="1"/>
      <c r="F3653" s="1"/>
    </row>
    <row r="3654" spans="1:6" x14ac:dyDescent="0.25">
      <c r="A3654" s="188"/>
      <c r="B3654" s="188"/>
      <c r="C3654" s="1"/>
      <c r="D3654" s="1"/>
      <c r="E3654" s="1"/>
      <c r="F3654" s="1"/>
    </row>
    <row r="3655" spans="1:6" x14ac:dyDescent="0.25">
      <c r="A3655" s="188"/>
      <c r="B3655" s="188"/>
      <c r="C3655" s="1"/>
      <c r="D3655" s="1"/>
      <c r="E3655" s="1"/>
      <c r="F3655" s="1"/>
    </row>
    <row r="3656" spans="1:6" x14ac:dyDescent="0.25">
      <c r="A3656" s="188"/>
      <c r="B3656" s="188"/>
      <c r="C3656" s="1"/>
      <c r="D3656" s="1"/>
      <c r="E3656" s="1"/>
      <c r="F3656" s="1"/>
    </row>
    <row r="3657" spans="1:6" x14ac:dyDescent="0.25">
      <c r="A3657" s="188"/>
      <c r="B3657" s="188"/>
      <c r="C3657" s="1"/>
      <c r="D3657" s="1"/>
      <c r="E3657" s="1"/>
      <c r="F3657" s="1"/>
    </row>
    <row r="3658" spans="1:6" x14ac:dyDescent="0.25">
      <c r="A3658" s="188"/>
      <c r="B3658" s="188"/>
      <c r="C3658" s="1"/>
      <c r="D3658" s="1"/>
      <c r="E3658" s="1"/>
      <c r="F3658" s="1"/>
    </row>
    <row r="3659" spans="1:6" x14ac:dyDescent="0.25">
      <c r="A3659" s="188"/>
      <c r="B3659" s="188"/>
      <c r="C3659" s="1"/>
      <c r="D3659" s="1"/>
      <c r="E3659" s="1"/>
      <c r="F3659" s="1"/>
    </row>
    <row r="3660" spans="1:6" x14ac:dyDescent="0.25">
      <c r="A3660" s="188"/>
      <c r="B3660" s="188"/>
      <c r="C3660" s="1"/>
      <c r="D3660" s="1"/>
      <c r="E3660" s="1"/>
      <c r="F3660" s="1"/>
    </row>
    <row r="3661" spans="1:6" x14ac:dyDescent="0.25">
      <c r="A3661" s="188"/>
      <c r="B3661" s="188"/>
      <c r="C3661" s="1"/>
      <c r="D3661" s="1"/>
      <c r="E3661" s="1"/>
      <c r="F3661" s="1"/>
    </row>
    <row r="3662" spans="1:6" x14ac:dyDescent="0.25">
      <c r="A3662" s="188"/>
      <c r="B3662" s="188"/>
      <c r="C3662" s="1"/>
      <c r="D3662" s="1"/>
      <c r="E3662" s="1"/>
      <c r="F3662" s="1"/>
    </row>
    <row r="3663" spans="1:6" x14ac:dyDescent="0.25">
      <c r="A3663" s="188"/>
      <c r="B3663" s="188"/>
      <c r="C3663" s="1"/>
      <c r="D3663" s="1"/>
      <c r="E3663" s="1"/>
      <c r="F3663" s="1"/>
    </row>
    <row r="3664" spans="1:6" x14ac:dyDescent="0.25">
      <c r="A3664" s="188"/>
      <c r="B3664" s="188"/>
      <c r="C3664" s="1"/>
      <c r="D3664" s="1"/>
      <c r="E3664" s="1"/>
      <c r="F3664" s="1"/>
    </row>
    <row r="3665" spans="1:6" x14ac:dyDescent="0.25">
      <c r="A3665" s="188"/>
      <c r="B3665" s="188"/>
      <c r="C3665" s="1"/>
      <c r="D3665" s="1"/>
      <c r="E3665" s="1"/>
      <c r="F3665" s="1"/>
    </row>
    <row r="3666" spans="1:6" x14ac:dyDescent="0.25">
      <c r="A3666" s="188"/>
      <c r="B3666" s="188"/>
      <c r="C3666" s="1"/>
      <c r="D3666" s="1"/>
      <c r="E3666" s="1"/>
      <c r="F3666" s="1"/>
    </row>
    <row r="3667" spans="1:6" x14ac:dyDescent="0.25">
      <c r="A3667" s="188"/>
      <c r="B3667" s="188"/>
      <c r="C3667" s="1"/>
      <c r="D3667" s="1"/>
      <c r="E3667" s="1"/>
      <c r="F3667" s="1"/>
    </row>
    <row r="3668" spans="1:6" x14ac:dyDescent="0.25">
      <c r="A3668" s="188"/>
      <c r="B3668" s="188"/>
      <c r="C3668" s="1"/>
      <c r="D3668" s="1"/>
      <c r="E3668" s="1"/>
      <c r="F3668" s="1"/>
    </row>
    <row r="3669" spans="1:6" x14ac:dyDescent="0.25">
      <c r="A3669" s="188"/>
      <c r="B3669" s="188"/>
      <c r="C3669" s="1"/>
      <c r="D3669" s="1"/>
      <c r="E3669" s="1"/>
      <c r="F3669" s="1"/>
    </row>
    <row r="3670" spans="1:6" x14ac:dyDescent="0.25">
      <c r="A3670" s="188"/>
      <c r="B3670" s="188"/>
      <c r="C3670" s="1"/>
      <c r="D3670" s="1"/>
      <c r="E3670" s="1"/>
      <c r="F3670" s="1"/>
    </row>
    <row r="3671" spans="1:6" x14ac:dyDescent="0.25">
      <c r="A3671" s="188"/>
      <c r="B3671" s="188"/>
      <c r="C3671" s="1"/>
      <c r="D3671" s="1"/>
      <c r="E3671" s="1"/>
      <c r="F3671" s="1"/>
    </row>
    <row r="3672" spans="1:6" x14ac:dyDescent="0.25">
      <c r="A3672" s="188"/>
      <c r="B3672" s="188"/>
      <c r="C3672" s="1"/>
      <c r="D3672" s="1"/>
      <c r="E3672" s="1"/>
      <c r="F3672" s="1"/>
    </row>
    <row r="3673" spans="1:6" x14ac:dyDescent="0.25">
      <c r="A3673" s="188"/>
      <c r="B3673" s="188"/>
      <c r="C3673" s="1"/>
      <c r="D3673" s="1"/>
      <c r="E3673" s="1"/>
      <c r="F3673" s="1"/>
    </row>
    <row r="3674" spans="1:6" x14ac:dyDescent="0.25">
      <c r="A3674" s="188"/>
      <c r="B3674" s="188"/>
      <c r="C3674" s="1"/>
      <c r="D3674" s="1"/>
      <c r="E3674" s="1"/>
      <c r="F3674" s="1"/>
    </row>
    <row r="3675" spans="1:6" x14ac:dyDescent="0.25">
      <c r="A3675" s="188"/>
      <c r="B3675" s="188"/>
      <c r="C3675" s="1"/>
      <c r="D3675" s="1"/>
      <c r="E3675" s="1"/>
      <c r="F3675" s="1"/>
    </row>
    <row r="3676" spans="1:6" x14ac:dyDescent="0.25">
      <c r="A3676" s="188"/>
      <c r="B3676" s="188"/>
      <c r="C3676" s="1"/>
      <c r="D3676" s="1"/>
      <c r="E3676" s="1"/>
      <c r="F3676" s="1"/>
    </row>
    <row r="3677" spans="1:6" x14ac:dyDescent="0.25">
      <c r="A3677" s="188"/>
      <c r="B3677" s="188"/>
      <c r="C3677" s="1"/>
      <c r="D3677" s="1"/>
      <c r="E3677" s="1"/>
      <c r="F3677" s="1"/>
    </row>
    <row r="3678" spans="1:6" x14ac:dyDescent="0.25">
      <c r="A3678" s="188"/>
      <c r="B3678" s="188"/>
      <c r="C3678" s="1"/>
      <c r="D3678" s="1"/>
      <c r="E3678" s="1"/>
      <c r="F3678" s="1"/>
    </row>
    <row r="3679" spans="1:6" x14ac:dyDescent="0.25">
      <c r="A3679" s="188"/>
      <c r="B3679" s="188"/>
      <c r="C3679" s="1"/>
      <c r="D3679" s="1"/>
      <c r="E3679" s="1"/>
      <c r="F3679" s="1"/>
    </row>
    <row r="3680" spans="1:6" x14ac:dyDescent="0.25">
      <c r="A3680" s="188"/>
      <c r="B3680" s="188"/>
      <c r="C3680" s="1"/>
      <c r="D3680" s="1"/>
      <c r="E3680" s="1"/>
      <c r="F3680" s="1"/>
    </row>
    <row r="3681" spans="1:6" x14ac:dyDescent="0.25">
      <c r="A3681" s="188"/>
      <c r="B3681" s="188"/>
      <c r="C3681" s="1"/>
      <c r="D3681" s="1"/>
      <c r="E3681" s="1"/>
      <c r="F3681" s="1"/>
    </row>
    <row r="3682" spans="1:6" x14ac:dyDescent="0.25">
      <c r="A3682" s="188"/>
      <c r="B3682" s="188"/>
      <c r="C3682" s="1"/>
      <c r="D3682" s="1"/>
      <c r="E3682" s="1"/>
      <c r="F3682" s="1"/>
    </row>
    <row r="3683" spans="1:6" x14ac:dyDescent="0.25">
      <c r="A3683" s="188"/>
      <c r="B3683" s="188"/>
      <c r="C3683" s="1"/>
      <c r="D3683" s="1"/>
      <c r="E3683" s="1"/>
      <c r="F3683" s="1"/>
    </row>
    <row r="3684" spans="1:6" x14ac:dyDescent="0.25">
      <c r="A3684" s="188"/>
      <c r="B3684" s="188"/>
      <c r="C3684" s="1"/>
      <c r="D3684" s="1"/>
      <c r="E3684" s="1"/>
      <c r="F3684" s="1"/>
    </row>
    <row r="3685" spans="1:6" x14ac:dyDescent="0.25">
      <c r="A3685" s="188"/>
      <c r="B3685" s="188"/>
      <c r="C3685" s="1"/>
      <c r="D3685" s="1"/>
      <c r="E3685" s="1"/>
      <c r="F3685" s="1"/>
    </row>
    <row r="3686" spans="1:6" x14ac:dyDescent="0.25">
      <c r="A3686" s="188"/>
      <c r="B3686" s="188"/>
      <c r="C3686" s="1"/>
      <c r="D3686" s="1"/>
      <c r="E3686" s="1"/>
      <c r="F3686" s="1"/>
    </row>
    <row r="3687" spans="1:6" x14ac:dyDescent="0.25">
      <c r="A3687" s="188"/>
      <c r="B3687" s="188"/>
      <c r="C3687" s="1"/>
      <c r="D3687" s="1"/>
      <c r="E3687" s="1"/>
      <c r="F3687" s="1"/>
    </row>
    <row r="3688" spans="1:6" x14ac:dyDescent="0.25">
      <c r="A3688" s="188"/>
      <c r="B3688" s="188"/>
      <c r="C3688" s="1"/>
      <c r="D3688" s="1"/>
      <c r="E3688" s="1"/>
      <c r="F3688" s="1"/>
    </row>
    <row r="3689" spans="1:6" x14ac:dyDescent="0.25">
      <c r="A3689" s="188"/>
      <c r="B3689" s="188"/>
      <c r="C3689" s="1"/>
      <c r="D3689" s="1"/>
      <c r="E3689" s="1"/>
      <c r="F3689" s="1"/>
    </row>
    <row r="3690" spans="1:6" x14ac:dyDescent="0.25">
      <c r="A3690" s="188"/>
      <c r="B3690" s="188"/>
      <c r="C3690" s="1"/>
      <c r="D3690" s="1"/>
      <c r="E3690" s="1"/>
      <c r="F3690" s="1"/>
    </row>
    <row r="3691" spans="1:6" x14ac:dyDescent="0.25">
      <c r="A3691" s="188"/>
      <c r="B3691" s="188"/>
      <c r="C3691" s="1"/>
      <c r="D3691" s="1"/>
      <c r="E3691" s="1"/>
      <c r="F3691" s="1"/>
    </row>
    <row r="3692" spans="1:6" x14ac:dyDescent="0.25">
      <c r="A3692" s="188"/>
      <c r="B3692" s="188"/>
      <c r="C3692" s="1"/>
      <c r="D3692" s="1"/>
      <c r="E3692" s="1"/>
      <c r="F3692" s="1"/>
    </row>
    <row r="3693" spans="1:6" x14ac:dyDescent="0.25">
      <c r="A3693" s="188"/>
      <c r="B3693" s="188"/>
      <c r="C3693" s="1"/>
      <c r="D3693" s="1"/>
      <c r="E3693" s="1"/>
      <c r="F3693" s="1"/>
    </row>
    <row r="3694" spans="1:6" x14ac:dyDescent="0.25">
      <c r="A3694" s="188"/>
      <c r="B3694" s="188"/>
      <c r="C3694" s="1"/>
      <c r="D3694" s="1"/>
      <c r="E3694" s="1"/>
      <c r="F3694" s="1"/>
    </row>
    <row r="3695" spans="1:6" x14ac:dyDescent="0.25">
      <c r="A3695" s="188"/>
      <c r="B3695" s="188"/>
      <c r="C3695" s="1"/>
      <c r="D3695" s="1"/>
      <c r="E3695" s="1"/>
      <c r="F3695" s="1"/>
    </row>
    <row r="3696" spans="1:6" x14ac:dyDescent="0.25">
      <c r="A3696" s="188"/>
      <c r="B3696" s="188"/>
      <c r="C3696" s="1"/>
      <c r="D3696" s="1"/>
      <c r="E3696" s="1"/>
      <c r="F3696" s="1"/>
    </row>
    <row r="3697" spans="1:6" x14ac:dyDescent="0.25">
      <c r="A3697" s="188"/>
      <c r="B3697" s="188"/>
      <c r="C3697" s="1"/>
      <c r="D3697" s="1"/>
      <c r="E3697" s="1"/>
      <c r="F3697" s="1"/>
    </row>
    <row r="3698" spans="1:6" x14ac:dyDescent="0.25">
      <c r="A3698" s="188"/>
      <c r="B3698" s="188"/>
      <c r="C3698" s="1"/>
      <c r="D3698" s="1"/>
      <c r="E3698" s="1"/>
      <c r="F3698" s="1"/>
    </row>
    <row r="3699" spans="1:6" x14ac:dyDescent="0.25">
      <c r="A3699" s="188"/>
      <c r="B3699" s="188"/>
      <c r="C3699" s="1"/>
      <c r="D3699" s="1"/>
      <c r="E3699" s="1"/>
      <c r="F3699" s="1"/>
    </row>
    <row r="3700" spans="1:6" x14ac:dyDescent="0.25">
      <c r="A3700" s="188"/>
      <c r="B3700" s="188"/>
      <c r="C3700" s="1"/>
      <c r="D3700" s="1"/>
      <c r="E3700" s="1"/>
      <c r="F3700" s="1"/>
    </row>
    <row r="3701" spans="1:6" x14ac:dyDescent="0.25">
      <c r="A3701" s="188"/>
      <c r="B3701" s="188"/>
      <c r="C3701" s="1"/>
      <c r="D3701" s="1"/>
      <c r="E3701" s="1"/>
      <c r="F3701" s="1"/>
    </row>
    <row r="3702" spans="1:6" x14ac:dyDescent="0.25">
      <c r="A3702" s="188"/>
      <c r="B3702" s="188"/>
      <c r="C3702" s="1"/>
      <c r="D3702" s="1"/>
      <c r="E3702" s="1"/>
      <c r="F3702" s="1"/>
    </row>
    <row r="3703" spans="1:6" x14ac:dyDescent="0.25">
      <c r="A3703" s="188"/>
      <c r="B3703" s="188"/>
      <c r="C3703" s="1"/>
      <c r="D3703" s="1"/>
      <c r="E3703" s="1"/>
      <c r="F3703" s="1"/>
    </row>
    <row r="3704" spans="1:6" x14ac:dyDescent="0.25">
      <c r="A3704" s="188"/>
      <c r="B3704" s="188"/>
      <c r="C3704" s="1"/>
      <c r="D3704" s="1"/>
      <c r="E3704" s="1"/>
      <c r="F3704" s="1"/>
    </row>
    <row r="3705" spans="1:6" x14ac:dyDescent="0.25">
      <c r="A3705" s="188"/>
      <c r="B3705" s="188"/>
      <c r="C3705" s="1"/>
      <c r="D3705" s="1"/>
      <c r="E3705" s="1"/>
      <c r="F3705" s="1"/>
    </row>
    <row r="3706" spans="1:6" x14ac:dyDescent="0.25">
      <c r="A3706" s="188"/>
      <c r="B3706" s="188"/>
      <c r="C3706" s="1"/>
      <c r="D3706" s="1"/>
      <c r="E3706" s="1"/>
      <c r="F3706" s="1"/>
    </row>
    <row r="3707" spans="1:6" x14ac:dyDescent="0.25">
      <c r="A3707" s="188"/>
      <c r="B3707" s="188"/>
      <c r="C3707" s="1"/>
      <c r="D3707" s="1"/>
      <c r="E3707" s="1"/>
      <c r="F3707" s="1"/>
    </row>
    <row r="3708" spans="1:6" x14ac:dyDescent="0.25">
      <c r="A3708" s="188"/>
      <c r="B3708" s="188"/>
      <c r="C3708" s="1"/>
      <c r="D3708" s="1"/>
      <c r="E3708" s="1"/>
      <c r="F3708" s="1"/>
    </row>
    <row r="3709" spans="1:6" x14ac:dyDescent="0.25">
      <c r="A3709" s="188"/>
      <c r="B3709" s="188"/>
      <c r="C3709" s="1"/>
      <c r="D3709" s="1"/>
      <c r="E3709" s="1"/>
      <c r="F3709" s="1"/>
    </row>
    <row r="3710" spans="1:6" x14ac:dyDescent="0.25">
      <c r="A3710" s="188"/>
      <c r="B3710" s="188"/>
      <c r="C3710" s="1"/>
      <c r="D3710" s="1"/>
      <c r="E3710" s="1"/>
      <c r="F3710" s="1"/>
    </row>
    <row r="3711" spans="1:6" x14ac:dyDescent="0.25">
      <c r="A3711" s="188"/>
      <c r="B3711" s="188"/>
      <c r="C3711" s="1"/>
      <c r="D3711" s="1"/>
      <c r="E3711" s="1"/>
      <c r="F3711" s="1"/>
    </row>
    <row r="3712" spans="1:6" x14ac:dyDescent="0.25">
      <c r="A3712" s="188"/>
      <c r="B3712" s="188"/>
      <c r="C3712" s="1"/>
      <c r="D3712" s="1"/>
      <c r="E3712" s="1"/>
      <c r="F3712" s="1"/>
    </row>
    <row r="3713" spans="1:6" x14ac:dyDescent="0.25">
      <c r="A3713" s="188"/>
      <c r="B3713" s="188"/>
      <c r="C3713" s="1"/>
      <c r="D3713" s="1"/>
      <c r="E3713" s="1"/>
      <c r="F3713" s="1"/>
    </row>
    <row r="3714" spans="1:6" x14ac:dyDescent="0.25">
      <c r="A3714" s="188"/>
      <c r="B3714" s="188"/>
      <c r="C3714" s="1"/>
      <c r="D3714" s="1"/>
      <c r="E3714" s="1"/>
      <c r="F3714" s="1"/>
    </row>
    <row r="3715" spans="1:6" x14ac:dyDescent="0.25">
      <c r="A3715" s="188"/>
      <c r="B3715" s="188"/>
      <c r="C3715" s="1"/>
      <c r="D3715" s="1"/>
      <c r="E3715" s="1"/>
      <c r="F3715" s="1"/>
    </row>
    <row r="3716" spans="1:6" x14ac:dyDescent="0.25">
      <c r="A3716" s="188"/>
      <c r="B3716" s="188"/>
      <c r="C3716" s="1"/>
      <c r="D3716" s="1"/>
      <c r="E3716" s="1"/>
      <c r="F3716" s="1"/>
    </row>
    <row r="3717" spans="1:6" x14ac:dyDescent="0.25">
      <c r="A3717" s="188"/>
      <c r="B3717" s="188"/>
      <c r="C3717" s="1"/>
      <c r="D3717" s="1"/>
      <c r="E3717" s="1"/>
      <c r="F3717" s="1"/>
    </row>
    <row r="3718" spans="1:6" x14ac:dyDescent="0.25">
      <c r="A3718" s="188"/>
      <c r="B3718" s="188"/>
      <c r="C3718" s="1"/>
      <c r="D3718" s="1"/>
      <c r="E3718" s="1"/>
      <c r="F3718" s="1"/>
    </row>
    <row r="3719" spans="1:6" x14ac:dyDescent="0.25">
      <c r="A3719" s="188"/>
      <c r="B3719" s="188"/>
      <c r="C3719" s="1"/>
      <c r="D3719" s="1"/>
      <c r="E3719" s="1"/>
      <c r="F3719" s="1"/>
    </row>
    <row r="3720" spans="1:6" x14ac:dyDescent="0.25">
      <c r="A3720" s="188"/>
      <c r="B3720" s="188"/>
      <c r="C3720" s="1"/>
      <c r="D3720" s="1"/>
      <c r="E3720" s="1"/>
      <c r="F3720" s="1"/>
    </row>
    <row r="3721" spans="1:6" x14ac:dyDescent="0.25">
      <c r="A3721" s="188"/>
      <c r="B3721" s="188"/>
      <c r="C3721" s="1"/>
      <c r="D3721" s="1"/>
      <c r="E3721" s="1"/>
      <c r="F3721" s="1"/>
    </row>
    <row r="3722" spans="1:6" x14ac:dyDescent="0.25">
      <c r="A3722" s="188"/>
      <c r="B3722" s="188"/>
      <c r="C3722" s="1"/>
      <c r="D3722" s="1"/>
      <c r="E3722" s="1"/>
      <c r="F3722" s="1"/>
    </row>
    <row r="3723" spans="1:6" x14ac:dyDescent="0.25">
      <c r="A3723" s="188"/>
      <c r="B3723" s="188"/>
      <c r="C3723" s="1"/>
      <c r="D3723" s="1"/>
      <c r="E3723" s="1"/>
      <c r="F3723" s="1"/>
    </row>
    <row r="3724" spans="1:6" x14ac:dyDescent="0.25">
      <c r="A3724" s="188"/>
      <c r="B3724" s="188"/>
      <c r="C3724" s="1"/>
      <c r="D3724" s="1"/>
      <c r="E3724" s="1"/>
      <c r="F3724" s="1"/>
    </row>
    <row r="3725" spans="1:6" x14ac:dyDescent="0.25">
      <c r="A3725" s="188"/>
      <c r="B3725" s="188"/>
      <c r="C3725" s="1"/>
      <c r="D3725" s="1"/>
      <c r="E3725" s="1"/>
      <c r="F3725" s="1"/>
    </row>
    <row r="3726" spans="1:6" x14ac:dyDescent="0.25">
      <c r="A3726" s="188"/>
      <c r="B3726" s="188"/>
      <c r="C3726" s="1"/>
      <c r="D3726" s="1"/>
      <c r="E3726" s="1"/>
      <c r="F3726" s="1"/>
    </row>
    <row r="3727" spans="1:6" x14ac:dyDescent="0.25">
      <c r="A3727" s="188"/>
      <c r="B3727" s="188"/>
      <c r="C3727" s="1"/>
      <c r="D3727" s="1"/>
      <c r="E3727" s="1"/>
      <c r="F3727" s="1"/>
    </row>
    <row r="3728" spans="1:6" x14ac:dyDescent="0.25">
      <c r="A3728" s="188"/>
      <c r="B3728" s="188"/>
      <c r="C3728" s="1"/>
      <c r="D3728" s="1"/>
      <c r="E3728" s="1"/>
      <c r="F3728" s="1"/>
    </row>
    <row r="3729" spans="1:6" x14ac:dyDescent="0.25">
      <c r="A3729" s="188"/>
      <c r="B3729" s="188"/>
      <c r="C3729" s="1"/>
      <c r="D3729" s="1"/>
      <c r="E3729" s="1"/>
      <c r="F3729" s="1"/>
    </row>
    <row r="3730" spans="1:6" x14ac:dyDescent="0.25">
      <c r="A3730" s="188"/>
      <c r="B3730" s="188"/>
      <c r="C3730" s="1"/>
      <c r="D3730" s="1"/>
      <c r="E3730" s="1"/>
      <c r="F3730" s="1"/>
    </row>
    <row r="3731" spans="1:6" x14ac:dyDescent="0.25">
      <c r="A3731" s="188"/>
      <c r="B3731" s="188"/>
      <c r="C3731" s="1"/>
      <c r="D3731" s="1"/>
      <c r="E3731" s="1"/>
      <c r="F3731" s="1"/>
    </row>
    <row r="3732" spans="1:6" x14ac:dyDescent="0.25">
      <c r="A3732" s="188"/>
      <c r="B3732" s="188"/>
      <c r="C3732" s="1"/>
      <c r="D3732" s="1"/>
      <c r="E3732" s="1"/>
      <c r="F3732" s="1"/>
    </row>
    <row r="3733" spans="1:6" x14ac:dyDescent="0.25">
      <c r="A3733" s="188"/>
      <c r="B3733" s="188"/>
      <c r="C3733" s="1"/>
      <c r="D3733" s="1"/>
      <c r="E3733" s="1"/>
      <c r="F3733" s="1"/>
    </row>
    <row r="3734" spans="1:6" x14ac:dyDescent="0.25">
      <c r="A3734" s="188"/>
      <c r="B3734" s="188"/>
      <c r="C3734" s="1"/>
      <c r="D3734" s="1"/>
      <c r="E3734" s="1"/>
      <c r="F3734" s="1"/>
    </row>
    <row r="3735" spans="1:6" x14ac:dyDescent="0.25">
      <c r="A3735" s="188"/>
      <c r="B3735" s="188"/>
      <c r="C3735" s="1"/>
      <c r="D3735" s="1"/>
      <c r="E3735" s="1"/>
      <c r="F3735" s="1"/>
    </row>
    <row r="3736" spans="1:6" x14ac:dyDescent="0.25">
      <c r="A3736" s="188"/>
      <c r="B3736" s="188"/>
      <c r="C3736" s="1"/>
      <c r="D3736" s="1"/>
      <c r="E3736" s="1"/>
      <c r="F3736" s="1"/>
    </row>
    <row r="3737" spans="1:6" x14ac:dyDescent="0.25">
      <c r="A3737" s="188"/>
      <c r="B3737" s="188"/>
      <c r="C3737" s="1"/>
      <c r="D3737" s="1"/>
      <c r="E3737" s="1"/>
      <c r="F3737" s="1"/>
    </row>
    <row r="3738" spans="1:6" x14ac:dyDescent="0.25">
      <c r="A3738" s="188"/>
      <c r="B3738" s="188"/>
      <c r="C3738" s="1"/>
      <c r="D3738" s="1"/>
      <c r="E3738" s="1"/>
      <c r="F3738" s="1"/>
    </row>
    <row r="3739" spans="1:6" x14ac:dyDescent="0.25">
      <c r="A3739" s="188"/>
      <c r="B3739" s="188"/>
      <c r="C3739" s="1"/>
      <c r="D3739" s="1"/>
      <c r="E3739" s="1"/>
      <c r="F3739" s="1"/>
    </row>
    <row r="3740" spans="1:6" x14ac:dyDescent="0.25">
      <c r="A3740" s="188"/>
      <c r="B3740" s="188"/>
      <c r="C3740" s="1"/>
      <c r="D3740" s="1"/>
      <c r="E3740" s="1"/>
      <c r="F3740" s="1"/>
    </row>
    <row r="3741" spans="1:6" x14ac:dyDescent="0.25">
      <c r="A3741" s="188"/>
      <c r="B3741" s="188"/>
      <c r="C3741" s="1"/>
      <c r="D3741" s="1"/>
      <c r="E3741" s="1"/>
      <c r="F3741" s="1"/>
    </row>
    <row r="3742" spans="1:6" x14ac:dyDescent="0.25">
      <c r="A3742" s="188"/>
      <c r="B3742" s="188"/>
      <c r="C3742" s="1"/>
      <c r="D3742" s="1"/>
      <c r="E3742" s="1"/>
      <c r="F3742" s="1"/>
    </row>
    <row r="3743" spans="1:6" x14ac:dyDescent="0.25">
      <c r="A3743" s="188"/>
      <c r="B3743" s="188"/>
      <c r="C3743" s="1"/>
      <c r="D3743" s="1"/>
      <c r="E3743" s="1"/>
      <c r="F3743" s="1"/>
    </row>
    <row r="3744" spans="1:6" x14ac:dyDescent="0.25">
      <c r="A3744" s="188"/>
      <c r="B3744" s="188"/>
      <c r="C3744" s="1"/>
      <c r="D3744" s="1"/>
      <c r="E3744" s="1"/>
      <c r="F3744" s="1"/>
    </row>
    <row r="3745" spans="1:6" x14ac:dyDescent="0.25">
      <c r="A3745" s="188"/>
      <c r="B3745" s="188"/>
      <c r="C3745" s="1"/>
      <c r="D3745" s="1"/>
      <c r="E3745" s="1"/>
      <c r="F3745" s="1"/>
    </row>
    <row r="3746" spans="1:6" x14ac:dyDescent="0.25">
      <c r="A3746" s="188"/>
      <c r="B3746" s="188"/>
      <c r="C3746" s="1"/>
      <c r="D3746" s="1"/>
      <c r="E3746" s="1"/>
      <c r="F3746" s="1"/>
    </row>
    <row r="3747" spans="1:6" x14ac:dyDescent="0.25">
      <c r="A3747" s="188"/>
      <c r="B3747" s="188"/>
      <c r="C3747" s="1"/>
      <c r="D3747" s="1"/>
      <c r="E3747" s="1"/>
      <c r="F3747" s="1"/>
    </row>
    <row r="3748" spans="1:6" x14ac:dyDescent="0.25">
      <c r="A3748" s="188"/>
      <c r="B3748" s="188"/>
      <c r="C3748" s="1"/>
      <c r="D3748" s="1"/>
      <c r="E3748" s="1"/>
      <c r="F3748" s="1"/>
    </row>
    <row r="3749" spans="1:6" x14ac:dyDescent="0.25">
      <c r="A3749" s="188"/>
      <c r="B3749" s="188"/>
      <c r="C3749" s="1"/>
      <c r="D3749" s="1"/>
      <c r="E3749" s="1"/>
      <c r="F3749" s="1"/>
    </row>
    <row r="3750" spans="1:6" x14ac:dyDescent="0.25">
      <c r="A3750" s="188"/>
      <c r="B3750" s="188"/>
      <c r="C3750" s="1"/>
      <c r="D3750" s="1"/>
      <c r="E3750" s="1"/>
      <c r="F3750" s="1"/>
    </row>
    <row r="3751" spans="1:6" x14ac:dyDescent="0.25">
      <c r="A3751" s="188"/>
      <c r="B3751" s="188"/>
      <c r="C3751" s="1"/>
      <c r="D3751" s="1"/>
      <c r="E3751" s="1"/>
      <c r="F3751" s="1"/>
    </row>
    <row r="3752" spans="1:6" x14ac:dyDescent="0.25">
      <c r="A3752" s="188"/>
      <c r="B3752" s="188"/>
      <c r="C3752" s="1"/>
      <c r="D3752" s="1"/>
      <c r="E3752" s="1"/>
      <c r="F3752" s="1"/>
    </row>
    <row r="3753" spans="1:6" x14ac:dyDescent="0.25">
      <c r="A3753" s="188"/>
      <c r="B3753" s="188"/>
      <c r="C3753" s="1"/>
      <c r="D3753" s="1"/>
      <c r="E3753" s="1"/>
      <c r="F3753" s="1"/>
    </row>
    <row r="3754" spans="1:6" x14ac:dyDescent="0.25">
      <c r="A3754" s="188"/>
      <c r="B3754" s="188"/>
      <c r="C3754" s="1"/>
      <c r="D3754" s="1"/>
      <c r="E3754" s="1"/>
      <c r="F3754" s="1"/>
    </row>
    <row r="3755" spans="1:6" x14ac:dyDescent="0.25">
      <c r="A3755" s="188"/>
      <c r="B3755" s="188"/>
      <c r="C3755" s="1"/>
      <c r="D3755" s="1"/>
      <c r="E3755" s="1"/>
      <c r="F3755" s="1"/>
    </row>
    <row r="3756" spans="1:6" x14ac:dyDescent="0.25">
      <c r="A3756" s="188"/>
      <c r="B3756" s="188"/>
      <c r="C3756" s="1"/>
      <c r="D3756" s="1"/>
      <c r="E3756" s="1"/>
      <c r="F3756" s="1"/>
    </row>
    <row r="3757" spans="1:6" x14ac:dyDescent="0.25">
      <c r="A3757" s="188"/>
      <c r="B3757" s="188"/>
      <c r="C3757" s="1"/>
      <c r="D3757" s="1"/>
      <c r="E3757" s="1"/>
      <c r="F3757" s="1"/>
    </row>
    <row r="3758" spans="1:6" x14ac:dyDescent="0.25">
      <c r="A3758" s="188"/>
      <c r="B3758" s="188"/>
      <c r="C3758" s="1"/>
      <c r="D3758" s="1"/>
      <c r="E3758" s="1"/>
      <c r="F3758" s="1"/>
    </row>
    <row r="3759" spans="1:6" x14ac:dyDescent="0.25">
      <c r="A3759" s="188"/>
      <c r="B3759" s="188"/>
      <c r="C3759" s="1"/>
      <c r="D3759" s="1"/>
      <c r="E3759" s="1"/>
      <c r="F3759" s="1"/>
    </row>
    <row r="3760" spans="1:6" x14ac:dyDescent="0.25">
      <c r="A3760" s="188"/>
      <c r="B3760" s="188"/>
      <c r="C3760" s="1"/>
      <c r="D3760" s="1"/>
      <c r="E3760" s="1"/>
      <c r="F3760" s="1"/>
    </row>
    <row r="3761" spans="1:6" x14ac:dyDescent="0.25">
      <c r="A3761" s="188"/>
      <c r="B3761" s="188"/>
      <c r="C3761" s="1"/>
      <c r="D3761" s="1"/>
      <c r="E3761" s="1"/>
      <c r="F3761" s="1"/>
    </row>
    <row r="3762" spans="1:6" x14ac:dyDescent="0.25">
      <c r="A3762" s="188"/>
      <c r="B3762" s="188"/>
      <c r="C3762" s="1"/>
      <c r="D3762" s="1"/>
      <c r="E3762" s="1"/>
      <c r="F3762" s="1"/>
    </row>
    <row r="3763" spans="1:6" x14ac:dyDescent="0.25">
      <c r="A3763" s="188"/>
      <c r="B3763" s="188"/>
      <c r="C3763" s="1"/>
      <c r="D3763" s="1"/>
      <c r="E3763" s="1"/>
      <c r="F3763" s="1"/>
    </row>
    <row r="3764" spans="1:6" x14ac:dyDescent="0.25">
      <c r="A3764" s="188"/>
      <c r="B3764" s="188"/>
      <c r="C3764" s="1"/>
      <c r="D3764" s="1"/>
      <c r="E3764" s="1"/>
      <c r="F3764" s="1"/>
    </row>
    <row r="3765" spans="1:6" x14ac:dyDescent="0.25">
      <c r="A3765" s="188"/>
      <c r="B3765" s="188"/>
      <c r="C3765" s="1"/>
      <c r="D3765" s="1"/>
      <c r="E3765" s="1"/>
      <c r="F3765" s="1"/>
    </row>
    <row r="3766" spans="1:6" x14ac:dyDescent="0.25">
      <c r="A3766" s="188"/>
      <c r="B3766" s="188"/>
      <c r="C3766" s="1"/>
      <c r="D3766" s="1"/>
      <c r="E3766" s="1"/>
      <c r="F3766" s="1"/>
    </row>
    <row r="3767" spans="1:6" x14ac:dyDescent="0.25">
      <c r="A3767" s="188"/>
      <c r="B3767" s="188"/>
      <c r="C3767" s="1"/>
      <c r="D3767" s="1"/>
      <c r="E3767" s="1"/>
      <c r="F3767" s="1"/>
    </row>
    <row r="3768" spans="1:6" x14ac:dyDescent="0.25">
      <c r="A3768" s="188"/>
      <c r="B3768" s="188"/>
      <c r="C3768" s="1"/>
      <c r="D3768" s="1"/>
      <c r="E3768" s="1"/>
      <c r="F3768" s="1"/>
    </row>
    <row r="3769" spans="1:6" x14ac:dyDescent="0.25">
      <c r="A3769" s="188"/>
      <c r="B3769" s="188"/>
      <c r="C3769" s="1"/>
      <c r="D3769" s="1"/>
      <c r="E3769" s="1"/>
      <c r="F3769" s="1"/>
    </row>
    <row r="3770" spans="1:6" x14ac:dyDescent="0.25">
      <c r="A3770" s="188"/>
      <c r="B3770" s="188"/>
      <c r="C3770" s="1"/>
      <c r="D3770" s="1"/>
      <c r="E3770" s="1"/>
      <c r="F3770" s="1"/>
    </row>
    <row r="3771" spans="1:6" x14ac:dyDescent="0.25">
      <c r="A3771" s="188"/>
      <c r="B3771" s="188"/>
      <c r="C3771" s="1"/>
      <c r="D3771" s="1"/>
      <c r="E3771" s="1"/>
      <c r="F3771" s="1"/>
    </row>
    <row r="3772" spans="1:6" x14ac:dyDescent="0.25">
      <c r="A3772" s="188"/>
      <c r="B3772" s="188"/>
      <c r="C3772" s="1"/>
      <c r="D3772" s="1"/>
      <c r="E3772" s="1"/>
      <c r="F3772" s="1"/>
    </row>
    <row r="3773" spans="1:6" x14ac:dyDescent="0.25">
      <c r="A3773" s="188"/>
      <c r="B3773" s="188"/>
      <c r="C3773" s="1"/>
      <c r="D3773" s="1"/>
      <c r="E3773" s="1"/>
      <c r="F3773" s="1"/>
    </row>
    <row r="3774" spans="1:6" x14ac:dyDescent="0.25">
      <c r="A3774" s="188"/>
      <c r="B3774" s="188"/>
      <c r="C3774" s="1"/>
      <c r="D3774" s="1"/>
      <c r="E3774" s="1"/>
      <c r="F3774" s="1"/>
    </row>
    <row r="3775" spans="1:6" x14ac:dyDescent="0.25">
      <c r="A3775" s="188"/>
      <c r="B3775" s="188"/>
      <c r="C3775" s="1"/>
      <c r="D3775" s="1"/>
      <c r="E3775" s="1"/>
      <c r="F3775" s="1"/>
    </row>
    <row r="3776" spans="1:6" x14ac:dyDescent="0.25">
      <c r="A3776" s="188"/>
      <c r="B3776" s="188"/>
      <c r="C3776" s="1"/>
      <c r="D3776" s="1"/>
      <c r="E3776" s="1"/>
      <c r="F3776" s="1"/>
    </row>
    <row r="3777" spans="1:6" x14ac:dyDescent="0.25">
      <c r="A3777" s="188"/>
      <c r="B3777" s="188"/>
      <c r="C3777" s="1"/>
      <c r="D3777" s="1"/>
      <c r="E3777" s="1"/>
      <c r="F3777" s="1"/>
    </row>
    <row r="3778" spans="1:6" x14ac:dyDescent="0.25">
      <c r="A3778" s="188"/>
      <c r="B3778" s="188"/>
      <c r="C3778" s="1"/>
      <c r="D3778" s="1"/>
      <c r="E3778" s="1"/>
      <c r="F3778" s="1"/>
    </row>
    <row r="3779" spans="1:6" x14ac:dyDescent="0.25">
      <c r="A3779" s="188"/>
      <c r="B3779" s="188"/>
      <c r="C3779" s="1"/>
      <c r="D3779" s="1"/>
      <c r="E3779" s="1"/>
      <c r="F3779" s="1"/>
    </row>
    <row r="3780" spans="1:6" x14ac:dyDescent="0.25">
      <c r="A3780" s="188"/>
      <c r="B3780" s="188"/>
      <c r="C3780" s="1"/>
      <c r="D3780" s="1"/>
      <c r="E3780" s="1"/>
      <c r="F3780" s="1"/>
    </row>
    <row r="3781" spans="1:6" x14ac:dyDescent="0.25">
      <c r="A3781" s="188"/>
      <c r="B3781" s="188"/>
      <c r="C3781" s="1"/>
      <c r="D3781" s="1"/>
      <c r="E3781" s="1"/>
      <c r="F3781" s="1"/>
    </row>
    <row r="3782" spans="1:6" x14ac:dyDescent="0.25">
      <c r="A3782" s="188"/>
      <c r="B3782" s="188"/>
      <c r="C3782" s="1"/>
      <c r="D3782" s="1"/>
      <c r="E3782" s="1"/>
      <c r="F3782" s="1"/>
    </row>
    <row r="3783" spans="1:6" x14ac:dyDescent="0.25">
      <c r="A3783" s="188"/>
      <c r="B3783" s="188"/>
      <c r="C3783" s="1"/>
      <c r="D3783" s="1"/>
      <c r="E3783" s="1"/>
      <c r="F3783" s="1"/>
    </row>
    <row r="3784" spans="1:6" x14ac:dyDescent="0.25">
      <c r="A3784" s="188"/>
      <c r="B3784" s="188"/>
      <c r="C3784" s="1"/>
      <c r="D3784" s="1"/>
      <c r="E3784" s="1"/>
      <c r="F3784" s="1"/>
    </row>
    <row r="3785" spans="1:6" x14ac:dyDescent="0.25">
      <c r="A3785" s="188"/>
      <c r="B3785" s="188"/>
      <c r="C3785" s="1"/>
      <c r="D3785" s="1"/>
      <c r="E3785" s="1"/>
      <c r="F3785" s="1"/>
    </row>
    <row r="3786" spans="1:6" x14ac:dyDescent="0.25">
      <c r="A3786" s="188"/>
      <c r="B3786" s="188"/>
      <c r="C3786" s="1"/>
      <c r="D3786" s="1"/>
      <c r="E3786" s="1"/>
      <c r="F3786" s="1"/>
    </row>
    <row r="3787" spans="1:6" x14ac:dyDescent="0.25">
      <c r="A3787" s="188"/>
      <c r="B3787" s="188"/>
      <c r="C3787" s="1"/>
      <c r="D3787" s="1"/>
      <c r="E3787" s="1"/>
      <c r="F3787" s="1"/>
    </row>
    <row r="3788" spans="1:6" x14ac:dyDescent="0.25">
      <c r="A3788" s="188"/>
      <c r="B3788" s="188"/>
      <c r="C3788" s="1"/>
      <c r="D3788" s="1"/>
      <c r="E3788" s="1"/>
      <c r="F3788" s="1"/>
    </row>
    <row r="3789" spans="1:6" x14ac:dyDescent="0.25">
      <c r="A3789" s="188"/>
      <c r="B3789" s="188"/>
      <c r="C3789" s="1"/>
      <c r="D3789" s="1"/>
      <c r="E3789" s="1"/>
      <c r="F3789" s="1"/>
    </row>
    <row r="3790" spans="1:6" x14ac:dyDescent="0.25">
      <c r="A3790" s="188"/>
      <c r="B3790" s="188"/>
      <c r="C3790" s="1"/>
      <c r="D3790" s="1"/>
      <c r="E3790" s="1"/>
      <c r="F3790" s="1"/>
    </row>
    <row r="3791" spans="1:6" x14ac:dyDescent="0.25">
      <c r="A3791" s="188"/>
      <c r="B3791" s="188"/>
      <c r="C3791" s="1"/>
      <c r="D3791" s="1"/>
      <c r="E3791" s="1"/>
      <c r="F3791" s="1"/>
    </row>
    <row r="3792" spans="1:6" x14ac:dyDescent="0.25">
      <c r="A3792" s="188"/>
      <c r="B3792" s="188"/>
      <c r="C3792" s="1"/>
      <c r="D3792" s="1"/>
      <c r="E3792" s="1"/>
      <c r="F3792" s="1"/>
    </row>
    <row r="3793" spans="1:6" x14ac:dyDescent="0.25">
      <c r="A3793" s="188"/>
      <c r="B3793" s="188"/>
      <c r="C3793" s="1"/>
      <c r="D3793" s="1"/>
      <c r="E3793" s="1"/>
      <c r="F3793" s="1"/>
    </row>
    <row r="3794" spans="1:6" x14ac:dyDescent="0.25">
      <c r="A3794" s="188"/>
      <c r="B3794" s="188"/>
      <c r="C3794" s="1"/>
      <c r="D3794" s="1"/>
      <c r="E3794" s="1"/>
      <c r="F3794" s="1"/>
    </row>
    <row r="3795" spans="1:6" x14ac:dyDescent="0.25">
      <c r="A3795" s="188"/>
      <c r="B3795" s="188"/>
      <c r="C3795" s="1"/>
      <c r="D3795" s="1"/>
      <c r="E3795" s="1"/>
      <c r="F3795" s="1"/>
    </row>
    <row r="3796" spans="1:6" x14ac:dyDescent="0.25">
      <c r="A3796" s="188"/>
      <c r="B3796" s="188"/>
      <c r="C3796" s="1"/>
      <c r="D3796" s="1"/>
      <c r="E3796" s="1"/>
      <c r="F3796" s="1"/>
    </row>
    <row r="3797" spans="1:6" x14ac:dyDescent="0.25">
      <c r="A3797" s="188"/>
      <c r="B3797" s="188"/>
      <c r="C3797" s="1"/>
      <c r="D3797" s="1"/>
      <c r="E3797" s="1"/>
      <c r="F3797" s="1"/>
    </row>
    <row r="3798" spans="1:6" x14ac:dyDescent="0.25">
      <c r="A3798" s="188"/>
      <c r="B3798" s="188"/>
      <c r="C3798" s="1"/>
      <c r="D3798" s="1"/>
      <c r="E3798" s="1"/>
      <c r="F3798" s="1"/>
    </row>
    <row r="3799" spans="1:6" x14ac:dyDescent="0.25">
      <c r="A3799" s="188"/>
      <c r="B3799" s="188"/>
      <c r="C3799" s="1"/>
      <c r="D3799" s="1"/>
      <c r="E3799" s="1"/>
      <c r="F3799" s="1"/>
    </row>
    <row r="3800" spans="1:6" x14ac:dyDescent="0.25">
      <c r="A3800" s="188"/>
      <c r="B3800" s="188"/>
      <c r="C3800" s="1"/>
      <c r="D3800" s="1"/>
      <c r="E3800" s="1"/>
      <c r="F3800" s="1"/>
    </row>
    <row r="3801" spans="1:6" x14ac:dyDescent="0.25">
      <c r="A3801" s="188"/>
      <c r="B3801" s="188"/>
      <c r="C3801" s="1"/>
      <c r="D3801" s="1"/>
      <c r="E3801" s="1"/>
      <c r="F3801" s="1"/>
    </row>
    <row r="3802" spans="1:6" x14ac:dyDescent="0.25">
      <c r="A3802" s="188"/>
      <c r="B3802" s="188"/>
      <c r="C3802" s="1"/>
      <c r="D3802" s="1"/>
      <c r="E3802" s="1"/>
      <c r="F3802" s="1"/>
    </row>
    <row r="3803" spans="1:6" x14ac:dyDescent="0.25">
      <c r="A3803" s="188"/>
      <c r="B3803" s="188"/>
      <c r="C3803" s="1"/>
      <c r="D3803" s="1"/>
      <c r="E3803" s="1"/>
      <c r="F3803" s="1"/>
    </row>
    <row r="3804" spans="1:6" x14ac:dyDescent="0.25">
      <c r="A3804" s="188"/>
      <c r="B3804" s="188"/>
      <c r="C3804" s="1"/>
      <c r="D3804" s="1"/>
      <c r="E3804" s="1"/>
      <c r="F3804" s="1"/>
    </row>
    <row r="3805" spans="1:6" x14ac:dyDescent="0.25">
      <c r="A3805" s="188"/>
      <c r="B3805" s="188"/>
      <c r="C3805" s="1"/>
      <c r="D3805" s="1"/>
      <c r="E3805" s="1"/>
      <c r="F3805" s="1"/>
    </row>
    <row r="3806" spans="1:6" x14ac:dyDescent="0.25">
      <c r="A3806" s="188"/>
      <c r="B3806" s="188"/>
      <c r="C3806" s="1"/>
      <c r="D3806" s="1"/>
      <c r="E3806" s="1"/>
      <c r="F3806" s="1"/>
    </row>
    <row r="3807" spans="1:6" x14ac:dyDescent="0.25">
      <c r="A3807" s="188"/>
      <c r="B3807" s="188"/>
      <c r="C3807" s="1"/>
      <c r="D3807" s="1"/>
      <c r="E3807" s="1"/>
      <c r="F3807" s="1"/>
    </row>
    <row r="3808" spans="1:6" x14ac:dyDescent="0.25">
      <c r="A3808" s="188"/>
      <c r="B3808" s="188"/>
      <c r="C3808" s="1"/>
      <c r="D3808" s="1"/>
      <c r="E3808" s="1"/>
      <c r="F3808" s="1"/>
    </row>
    <row r="3809" spans="1:6" x14ac:dyDescent="0.25">
      <c r="A3809" s="188"/>
      <c r="B3809" s="188"/>
      <c r="C3809" s="1"/>
      <c r="D3809" s="1"/>
      <c r="E3809" s="1"/>
      <c r="F3809" s="1"/>
    </row>
    <row r="3810" spans="1:6" x14ac:dyDescent="0.25">
      <c r="A3810" s="188"/>
      <c r="B3810" s="188"/>
      <c r="C3810" s="1"/>
      <c r="D3810" s="1"/>
      <c r="E3810" s="1"/>
      <c r="F3810" s="1"/>
    </row>
    <row r="3811" spans="1:6" x14ac:dyDescent="0.25">
      <c r="A3811" s="188"/>
      <c r="B3811" s="188"/>
      <c r="C3811" s="1"/>
      <c r="D3811" s="1"/>
      <c r="E3811" s="1"/>
      <c r="F3811" s="1"/>
    </row>
    <row r="3812" spans="1:6" x14ac:dyDescent="0.25">
      <c r="A3812" s="188"/>
      <c r="B3812" s="188"/>
      <c r="C3812" s="1"/>
      <c r="D3812" s="1"/>
      <c r="E3812" s="1"/>
      <c r="F3812" s="1"/>
    </row>
    <row r="3813" spans="1:6" x14ac:dyDescent="0.25">
      <c r="A3813" s="188"/>
      <c r="B3813" s="188"/>
      <c r="C3813" s="1"/>
      <c r="D3813" s="1"/>
      <c r="E3813" s="1"/>
      <c r="F3813" s="1"/>
    </row>
    <row r="3814" spans="1:6" x14ac:dyDescent="0.25">
      <c r="A3814" s="188"/>
      <c r="B3814" s="188"/>
      <c r="C3814" s="1"/>
      <c r="D3814" s="1"/>
      <c r="E3814" s="1"/>
      <c r="F3814" s="1"/>
    </row>
    <row r="3815" spans="1:6" x14ac:dyDescent="0.25">
      <c r="A3815" s="188"/>
      <c r="B3815" s="188"/>
      <c r="C3815" s="1"/>
      <c r="D3815" s="1"/>
      <c r="E3815" s="1"/>
      <c r="F3815" s="1"/>
    </row>
    <row r="3816" spans="1:6" x14ac:dyDescent="0.25">
      <c r="A3816" s="188"/>
      <c r="B3816" s="188"/>
      <c r="C3816" s="1"/>
      <c r="D3816" s="1"/>
      <c r="E3816" s="1"/>
      <c r="F3816" s="1"/>
    </row>
    <row r="3817" spans="1:6" x14ac:dyDescent="0.25">
      <c r="A3817" s="188"/>
      <c r="B3817" s="188"/>
      <c r="C3817" s="1"/>
      <c r="D3817" s="1"/>
      <c r="E3817" s="1"/>
      <c r="F3817" s="1"/>
    </row>
    <row r="3818" spans="1:6" x14ac:dyDescent="0.25">
      <c r="A3818" s="188"/>
      <c r="B3818" s="188"/>
      <c r="C3818" s="1"/>
      <c r="D3818" s="1"/>
      <c r="E3818" s="1"/>
      <c r="F3818" s="1"/>
    </row>
    <row r="3819" spans="1:6" x14ac:dyDescent="0.25">
      <c r="A3819" s="188"/>
      <c r="B3819" s="188"/>
      <c r="C3819" s="1"/>
      <c r="D3819" s="1"/>
      <c r="E3819" s="1"/>
      <c r="F3819" s="1"/>
    </row>
    <row r="3820" spans="1:6" x14ac:dyDescent="0.25">
      <c r="A3820" s="188"/>
      <c r="B3820" s="188"/>
      <c r="C3820" s="1"/>
      <c r="D3820" s="1"/>
      <c r="E3820" s="1"/>
      <c r="F3820" s="1"/>
    </row>
    <row r="3821" spans="1:6" x14ac:dyDescent="0.25">
      <c r="A3821" s="188"/>
      <c r="B3821" s="188"/>
      <c r="C3821" s="1"/>
      <c r="D3821" s="1"/>
      <c r="E3821" s="1"/>
      <c r="F3821" s="1"/>
    </row>
    <row r="3822" spans="1:6" x14ac:dyDescent="0.25">
      <c r="A3822" s="188"/>
      <c r="B3822" s="188"/>
      <c r="C3822" s="1"/>
      <c r="D3822" s="1"/>
      <c r="E3822" s="1"/>
      <c r="F3822" s="1"/>
    </row>
    <row r="3823" spans="1:6" x14ac:dyDescent="0.25">
      <c r="A3823" s="188"/>
      <c r="B3823" s="188"/>
      <c r="C3823" s="1"/>
      <c r="D3823" s="1"/>
      <c r="E3823" s="1"/>
      <c r="F3823" s="1"/>
    </row>
    <row r="3824" spans="1:6" x14ac:dyDescent="0.25">
      <c r="A3824" s="188"/>
      <c r="B3824" s="188"/>
      <c r="C3824" s="1"/>
      <c r="D3824" s="1"/>
      <c r="E3824" s="1"/>
      <c r="F3824" s="1"/>
    </row>
    <row r="3825" spans="1:6" x14ac:dyDescent="0.25">
      <c r="A3825" s="188"/>
      <c r="B3825" s="188"/>
      <c r="C3825" s="1"/>
      <c r="D3825" s="1"/>
      <c r="E3825" s="1"/>
      <c r="F3825" s="1"/>
    </row>
    <row r="3826" spans="1:6" x14ac:dyDescent="0.25">
      <c r="A3826" s="188"/>
      <c r="B3826" s="188"/>
      <c r="C3826" s="1"/>
      <c r="D3826" s="1"/>
      <c r="E3826" s="1"/>
      <c r="F3826" s="1"/>
    </row>
    <row r="3827" spans="1:6" x14ac:dyDescent="0.25">
      <c r="A3827" s="188"/>
      <c r="B3827" s="188"/>
      <c r="C3827" s="1"/>
      <c r="D3827" s="1"/>
      <c r="E3827" s="1"/>
      <c r="F3827" s="1"/>
    </row>
    <row r="3828" spans="1:6" x14ac:dyDescent="0.25">
      <c r="A3828" s="188"/>
      <c r="B3828" s="188"/>
      <c r="C3828" s="1"/>
      <c r="D3828" s="1"/>
      <c r="E3828" s="1"/>
      <c r="F3828" s="1"/>
    </row>
    <row r="3829" spans="1:6" x14ac:dyDescent="0.25">
      <c r="A3829" s="188"/>
      <c r="B3829" s="188"/>
      <c r="C3829" s="1"/>
      <c r="D3829" s="1"/>
      <c r="E3829" s="1"/>
      <c r="F3829" s="1"/>
    </row>
    <row r="3830" spans="1:6" x14ac:dyDescent="0.25">
      <c r="A3830" s="188"/>
      <c r="B3830" s="188"/>
      <c r="C3830" s="1"/>
      <c r="D3830" s="1"/>
      <c r="E3830" s="1"/>
      <c r="F3830" s="1"/>
    </row>
    <row r="3831" spans="1:6" x14ac:dyDescent="0.25">
      <c r="A3831" s="188"/>
      <c r="B3831" s="188"/>
      <c r="C3831" s="1"/>
      <c r="D3831" s="1"/>
      <c r="E3831" s="1"/>
      <c r="F3831" s="1"/>
    </row>
    <row r="3832" spans="1:6" x14ac:dyDescent="0.25">
      <c r="A3832" s="188"/>
      <c r="B3832" s="188"/>
      <c r="C3832" s="1"/>
      <c r="D3832" s="1"/>
      <c r="E3832" s="1"/>
      <c r="F3832" s="1"/>
    </row>
    <row r="3833" spans="1:6" x14ac:dyDescent="0.25">
      <c r="A3833" s="188"/>
      <c r="B3833" s="188"/>
      <c r="C3833" s="1"/>
      <c r="D3833" s="1"/>
      <c r="E3833" s="1"/>
      <c r="F3833" s="1"/>
    </row>
    <row r="3834" spans="1:6" x14ac:dyDescent="0.25">
      <c r="A3834" s="188"/>
      <c r="B3834" s="188"/>
      <c r="C3834" s="1"/>
      <c r="D3834" s="1"/>
      <c r="E3834" s="1"/>
      <c r="F3834" s="1"/>
    </row>
    <row r="3835" spans="1:6" x14ac:dyDescent="0.25">
      <c r="A3835" s="188"/>
      <c r="B3835" s="188"/>
      <c r="C3835" s="1"/>
      <c r="D3835" s="1"/>
      <c r="E3835" s="1"/>
      <c r="F3835" s="1"/>
    </row>
    <row r="3836" spans="1:6" x14ac:dyDescent="0.25">
      <c r="A3836" s="188"/>
      <c r="B3836" s="188"/>
      <c r="C3836" s="1"/>
      <c r="D3836" s="1"/>
      <c r="E3836" s="1"/>
      <c r="F3836" s="1"/>
    </row>
    <row r="3837" spans="1:6" x14ac:dyDescent="0.25">
      <c r="A3837" s="188"/>
      <c r="B3837" s="188"/>
      <c r="C3837" s="1"/>
      <c r="D3837" s="1"/>
      <c r="E3837" s="1"/>
      <c r="F3837" s="1"/>
    </row>
    <row r="3838" spans="1:6" x14ac:dyDescent="0.25">
      <c r="A3838" s="188"/>
      <c r="B3838" s="188"/>
      <c r="C3838" s="1"/>
      <c r="D3838" s="1"/>
      <c r="E3838" s="1"/>
      <c r="F3838" s="1"/>
    </row>
    <row r="3839" spans="1:6" x14ac:dyDescent="0.25">
      <c r="A3839" s="188"/>
      <c r="B3839" s="188"/>
      <c r="C3839" s="1"/>
      <c r="D3839" s="1"/>
      <c r="E3839" s="1"/>
      <c r="F3839" s="1"/>
    </row>
    <row r="3840" spans="1:6" x14ac:dyDescent="0.25">
      <c r="A3840" s="188"/>
      <c r="B3840" s="188"/>
      <c r="C3840" s="1"/>
      <c r="D3840" s="1"/>
      <c r="E3840" s="1"/>
      <c r="F3840" s="1"/>
    </row>
    <row r="3841" spans="1:6" x14ac:dyDescent="0.25">
      <c r="A3841" s="188"/>
      <c r="B3841" s="188"/>
      <c r="C3841" s="1"/>
      <c r="D3841" s="1"/>
      <c r="E3841" s="1"/>
      <c r="F3841" s="1"/>
    </row>
    <row r="3842" spans="1:6" x14ac:dyDescent="0.25">
      <c r="A3842" s="188"/>
      <c r="B3842" s="188"/>
      <c r="C3842" s="1"/>
      <c r="D3842" s="1"/>
      <c r="E3842" s="1"/>
      <c r="F3842" s="1"/>
    </row>
    <row r="3843" spans="1:6" x14ac:dyDescent="0.25">
      <c r="A3843" s="188"/>
      <c r="B3843" s="188"/>
      <c r="C3843" s="1"/>
      <c r="D3843" s="1"/>
      <c r="E3843" s="1"/>
      <c r="F3843" s="1"/>
    </row>
    <row r="3844" spans="1:6" x14ac:dyDescent="0.25">
      <c r="A3844" s="188"/>
      <c r="B3844" s="188"/>
      <c r="C3844" s="1"/>
      <c r="D3844" s="1"/>
      <c r="E3844" s="1"/>
      <c r="F3844" s="1"/>
    </row>
    <row r="3845" spans="1:6" x14ac:dyDescent="0.25">
      <c r="A3845" s="188"/>
      <c r="B3845" s="188"/>
      <c r="C3845" s="1"/>
      <c r="D3845" s="1"/>
      <c r="E3845" s="1"/>
      <c r="F3845" s="1"/>
    </row>
    <row r="3846" spans="1:6" x14ac:dyDescent="0.25">
      <c r="A3846" s="188"/>
      <c r="B3846" s="188"/>
      <c r="C3846" s="1"/>
      <c r="D3846" s="1"/>
      <c r="E3846" s="1"/>
      <c r="F3846" s="1"/>
    </row>
    <row r="3847" spans="1:6" x14ac:dyDescent="0.25">
      <c r="A3847" s="188"/>
      <c r="B3847" s="188"/>
      <c r="C3847" s="1"/>
      <c r="D3847" s="1"/>
      <c r="E3847" s="1"/>
      <c r="F3847" s="1"/>
    </row>
    <row r="3848" spans="1:6" x14ac:dyDescent="0.25">
      <c r="A3848" s="188"/>
      <c r="B3848" s="188"/>
      <c r="C3848" s="1"/>
      <c r="D3848" s="1"/>
      <c r="E3848" s="1"/>
      <c r="F3848" s="1"/>
    </row>
    <row r="3849" spans="1:6" x14ac:dyDescent="0.25">
      <c r="A3849" s="188"/>
      <c r="B3849" s="188"/>
      <c r="C3849" s="1"/>
      <c r="D3849" s="1"/>
      <c r="E3849" s="1"/>
      <c r="F3849" s="1"/>
    </row>
    <row r="3850" spans="1:6" x14ac:dyDescent="0.25">
      <c r="A3850" s="188"/>
      <c r="B3850" s="188"/>
      <c r="C3850" s="1"/>
      <c r="D3850" s="1"/>
      <c r="E3850" s="1"/>
      <c r="F3850" s="1"/>
    </row>
    <row r="3851" spans="1:6" x14ac:dyDescent="0.25">
      <c r="A3851" s="188"/>
      <c r="B3851" s="188"/>
      <c r="C3851" s="1"/>
      <c r="D3851" s="1"/>
      <c r="E3851" s="1"/>
      <c r="F3851" s="1"/>
    </row>
    <row r="3852" spans="1:6" x14ac:dyDescent="0.25">
      <c r="A3852" s="188"/>
      <c r="B3852" s="188"/>
      <c r="C3852" s="1"/>
      <c r="D3852" s="1"/>
      <c r="E3852" s="1"/>
      <c r="F3852" s="1"/>
    </row>
    <row r="3853" spans="1:6" x14ac:dyDescent="0.25">
      <c r="A3853" s="188"/>
      <c r="B3853" s="188"/>
      <c r="C3853" s="1"/>
      <c r="D3853" s="1"/>
      <c r="E3853" s="1"/>
      <c r="F3853" s="1"/>
    </row>
    <row r="3854" spans="1:6" x14ac:dyDescent="0.25">
      <c r="A3854" s="188"/>
      <c r="B3854" s="188"/>
      <c r="C3854" s="1"/>
      <c r="D3854" s="1"/>
      <c r="E3854" s="1"/>
      <c r="F3854" s="1"/>
    </row>
    <row r="3855" spans="1:6" x14ac:dyDescent="0.25">
      <c r="A3855" s="188"/>
      <c r="B3855" s="188"/>
      <c r="C3855" s="1"/>
      <c r="D3855" s="1"/>
      <c r="E3855" s="1"/>
      <c r="F3855" s="1"/>
    </row>
    <row r="3856" spans="1:6" x14ac:dyDescent="0.25">
      <c r="A3856" s="188"/>
      <c r="B3856" s="188"/>
      <c r="C3856" s="1"/>
      <c r="D3856" s="1"/>
      <c r="E3856" s="1"/>
      <c r="F3856" s="1"/>
    </row>
    <row r="3857" spans="1:6" x14ac:dyDescent="0.25">
      <c r="A3857" s="188"/>
      <c r="B3857" s="188"/>
      <c r="C3857" s="1"/>
      <c r="D3857" s="1"/>
      <c r="E3857" s="1"/>
      <c r="F3857" s="1"/>
    </row>
    <row r="3858" spans="1:6" x14ac:dyDescent="0.25">
      <c r="A3858" s="188"/>
      <c r="B3858" s="188"/>
      <c r="C3858" s="1"/>
      <c r="D3858" s="1"/>
      <c r="E3858" s="1"/>
      <c r="F3858" s="1"/>
    </row>
    <row r="3859" spans="1:6" x14ac:dyDescent="0.25">
      <c r="A3859" s="188"/>
      <c r="B3859" s="188"/>
      <c r="C3859" s="1"/>
      <c r="D3859" s="1"/>
      <c r="E3859" s="1"/>
      <c r="F3859" s="1"/>
    </row>
    <row r="3860" spans="1:6" x14ac:dyDescent="0.25">
      <c r="A3860" s="188"/>
      <c r="B3860" s="188"/>
      <c r="C3860" s="1"/>
      <c r="D3860" s="1"/>
      <c r="E3860" s="1"/>
      <c r="F3860" s="1"/>
    </row>
    <row r="3861" spans="1:6" x14ac:dyDescent="0.25">
      <c r="A3861" s="188"/>
      <c r="B3861" s="188"/>
      <c r="C3861" s="1"/>
      <c r="D3861" s="1"/>
      <c r="E3861" s="1"/>
      <c r="F3861" s="1"/>
    </row>
    <row r="3862" spans="1:6" x14ac:dyDescent="0.25">
      <c r="A3862" s="188"/>
      <c r="B3862" s="188"/>
      <c r="C3862" s="1"/>
      <c r="D3862" s="1"/>
      <c r="E3862" s="1"/>
      <c r="F3862" s="1"/>
    </row>
    <row r="3863" spans="1:6" x14ac:dyDescent="0.25">
      <c r="A3863" s="188"/>
      <c r="B3863" s="188"/>
      <c r="C3863" s="1"/>
      <c r="D3863" s="1"/>
      <c r="E3863" s="1"/>
      <c r="F3863" s="1"/>
    </row>
    <row r="3864" spans="1:6" x14ac:dyDescent="0.25">
      <c r="A3864" s="188"/>
      <c r="B3864" s="188"/>
      <c r="C3864" s="1"/>
      <c r="D3864" s="1"/>
      <c r="E3864" s="1"/>
      <c r="F3864" s="1"/>
    </row>
    <row r="3865" spans="1:6" x14ac:dyDescent="0.25">
      <c r="A3865" s="188"/>
      <c r="B3865" s="188"/>
      <c r="C3865" s="1"/>
      <c r="D3865" s="1"/>
      <c r="E3865" s="1"/>
      <c r="F3865" s="1"/>
    </row>
    <row r="3866" spans="1:6" x14ac:dyDescent="0.25">
      <c r="A3866" s="188"/>
      <c r="B3866" s="188"/>
      <c r="C3866" s="1"/>
      <c r="D3866" s="1"/>
      <c r="E3866" s="1"/>
      <c r="F3866" s="1"/>
    </row>
    <row r="3867" spans="1:6" x14ac:dyDescent="0.25">
      <c r="A3867" s="188"/>
      <c r="B3867" s="188"/>
      <c r="C3867" s="1"/>
      <c r="D3867" s="1"/>
      <c r="E3867" s="1"/>
      <c r="F3867" s="1"/>
    </row>
    <row r="3868" spans="1:6" x14ac:dyDescent="0.25">
      <c r="A3868" s="188"/>
      <c r="B3868" s="188"/>
      <c r="C3868" s="1"/>
      <c r="D3868" s="1"/>
      <c r="E3868" s="1"/>
      <c r="F3868" s="1"/>
    </row>
    <row r="3869" spans="1:6" x14ac:dyDescent="0.25">
      <c r="A3869" s="188"/>
      <c r="B3869" s="188"/>
      <c r="C3869" s="1"/>
      <c r="D3869" s="1"/>
      <c r="E3869" s="1"/>
      <c r="F3869" s="1"/>
    </row>
    <row r="3870" spans="1:6" x14ac:dyDescent="0.25">
      <c r="A3870" s="188"/>
      <c r="B3870" s="188"/>
      <c r="C3870" s="1"/>
      <c r="D3870" s="1"/>
      <c r="E3870" s="1"/>
      <c r="F3870" s="1"/>
    </row>
    <row r="3871" spans="1:6" x14ac:dyDescent="0.25">
      <c r="A3871" s="188"/>
      <c r="B3871" s="188"/>
      <c r="C3871" s="1"/>
      <c r="D3871" s="1"/>
      <c r="E3871" s="1"/>
      <c r="F3871" s="1"/>
    </row>
    <row r="3872" spans="1:6" x14ac:dyDescent="0.25">
      <c r="A3872" s="188"/>
      <c r="B3872" s="188"/>
      <c r="C3872" s="1"/>
      <c r="D3872" s="1"/>
      <c r="E3872" s="1"/>
      <c r="F3872" s="1"/>
    </row>
    <row r="3873" spans="1:6" x14ac:dyDescent="0.25">
      <c r="A3873" s="188"/>
      <c r="B3873" s="188"/>
      <c r="C3873" s="1"/>
      <c r="D3873" s="1"/>
      <c r="E3873" s="1"/>
      <c r="F3873" s="1"/>
    </row>
    <row r="3874" spans="1:6" x14ac:dyDescent="0.25">
      <c r="A3874" s="188"/>
      <c r="B3874" s="188"/>
      <c r="C3874" s="1"/>
      <c r="D3874" s="1"/>
      <c r="E3874" s="1"/>
      <c r="F3874" s="1"/>
    </row>
    <row r="3875" spans="1:6" x14ac:dyDescent="0.25">
      <c r="A3875" s="188"/>
      <c r="B3875" s="188"/>
      <c r="C3875" s="1"/>
      <c r="D3875" s="1"/>
      <c r="E3875" s="1"/>
      <c r="F3875" s="1"/>
    </row>
    <row r="3876" spans="1:6" x14ac:dyDescent="0.25">
      <c r="A3876" s="188"/>
      <c r="B3876" s="188"/>
      <c r="C3876" s="1"/>
      <c r="D3876" s="1"/>
      <c r="E3876" s="1"/>
      <c r="F3876" s="1"/>
    </row>
    <row r="3877" spans="1:6" x14ac:dyDescent="0.25">
      <c r="A3877" s="188"/>
      <c r="B3877" s="188"/>
      <c r="C3877" s="1"/>
      <c r="D3877" s="1"/>
      <c r="E3877" s="1"/>
      <c r="F3877" s="1"/>
    </row>
    <row r="3878" spans="1:6" x14ac:dyDescent="0.25">
      <c r="A3878" s="188"/>
      <c r="B3878" s="188"/>
      <c r="C3878" s="1"/>
      <c r="D3878" s="1"/>
      <c r="E3878" s="1"/>
      <c r="F3878" s="1"/>
    </row>
    <row r="3879" spans="1:6" x14ac:dyDescent="0.25">
      <c r="A3879" s="188"/>
      <c r="B3879" s="188"/>
      <c r="C3879" s="1"/>
      <c r="D3879" s="1"/>
      <c r="E3879" s="1"/>
      <c r="F3879" s="1"/>
    </row>
    <row r="3880" spans="1:6" x14ac:dyDescent="0.25">
      <c r="A3880" s="188"/>
      <c r="B3880" s="188"/>
      <c r="C3880" s="1"/>
      <c r="D3880" s="1"/>
      <c r="E3880" s="1"/>
      <c r="F3880" s="1"/>
    </row>
    <row r="3881" spans="1:6" x14ac:dyDescent="0.25">
      <c r="A3881" s="188"/>
      <c r="B3881" s="188"/>
      <c r="C3881" s="1"/>
      <c r="D3881" s="1"/>
      <c r="E3881" s="1"/>
      <c r="F3881" s="1"/>
    </row>
    <row r="3882" spans="1:6" x14ac:dyDescent="0.25">
      <c r="A3882" s="188"/>
      <c r="B3882" s="188"/>
      <c r="C3882" s="1"/>
      <c r="D3882" s="1"/>
      <c r="E3882" s="1"/>
      <c r="F3882" s="1"/>
    </row>
    <row r="3883" spans="1:6" x14ac:dyDescent="0.25">
      <c r="A3883" s="188"/>
      <c r="B3883" s="188"/>
      <c r="C3883" s="1"/>
      <c r="D3883" s="1"/>
      <c r="E3883" s="1"/>
      <c r="F3883" s="1"/>
    </row>
    <row r="3884" spans="1:6" x14ac:dyDescent="0.25">
      <c r="A3884" s="188"/>
      <c r="B3884" s="188"/>
      <c r="C3884" s="1"/>
      <c r="D3884" s="1"/>
      <c r="E3884" s="1"/>
      <c r="F3884" s="1"/>
    </row>
    <row r="3885" spans="1:6" x14ac:dyDescent="0.25">
      <c r="A3885" s="188"/>
      <c r="B3885" s="188"/>
      <c r="C3885" s="1"/>
      <c r="D3885" s="1"/>
      <c r="E3885" s="1"/>
      <c r="F3885" s="1"/>
    </row>
    <row r="3886" spans="1:6" x14ac:dyDescent="0.25">
      <c r="A3886" s="188"/>
      <c r="B3886" s="188"/>
      <c r="C3886" s="1"/>
      <c r="D3886" s="1"/>
      <c r="E3886" s="1"/>
      <c r="F3886" s="1"/>
    </row>
    <row r="3887" spans="1:6" x14ac:dyDescent="0.25">
      <c r="A3887" s="188"/>
      <c r="B3887" s="188"/>
      <c r="C3887" s="1"/>
      <c r="D3887" s="1"/>
      <c r="E3887" s="1"/>
      <c r="F3887" s="1"/>
    </row>
    <row r="3888" spans="1:6" x14ac:dyDescent="0.25">
      <c r="A3888" s="188"/>
      <c r="B3888" s="188"/>
      <c r="C3888" s="1"/>
      <c r="D3888" s="1"/>
      <c r="E3888" s="1"/>
      <c r="F3888" s="1"/>
    </row>
    <row r="3889" spans="1:6" x14ac:dyDescent="0.25">
      <c r="A3889" s="188"/>
      <c r="B3889" s="188"/>
      <c r="C3889" s="1"/>
      <c r="D3889" s="1"/>
      <c r="E3889" s="1"/>
      <c r="F3889" s="1"/>
    </row>
    <row r="3890" spans="1:6" x14ac:dyDescent="0.25">
      <c r="A3890" s="188"/>
      <c r="B3890" s="188"/>
      <c r="C3890" s="1"/>
      <c r="D3890" s="1"/>
      <c r="E3890" s="1"/>
      <c r="F3890" s="1"/>
    </row>
    <row r="3891" spans="1:6" x14ac:dyDescent="0.25">
      <c r="A3891" s="188"/>
      <c r="B3891" s="188"/>
      <c r="C3891" s="1"/>
      <c r="D3891" s="1"/>
      <c r="E3891" s="1"/>
      <c r="F3891" s="1"/>
    </row>
    <row r="3892" spans="1:6" x14ac:dyDescent="0.25">
      <c r="A3892" s="188"/>
      <c r="B3892" s="188"/>
      <c r="C3892" s="1"/>
      <c r="D3892" s="1"/>
      <c r="E3892" s="1"/>
      <c r="F3892" s="1"/>
    </row>
    <row r="3893" spans="1:6" x14ac:dyDescent="0.25">
      <c r="A3893" s="188"/>
      <c r="B3893" s="188"/>
      <c r="C3893" s="1"/>
      <c r="D3893" s="1"/>
      <c r="E3893" s="1"/>
      <c r="F3893" s="1"/>
    </row>
    <row r="3894" spans="1:6" x14ac:dyDescent="0.25">
      <c r="A3894" s="188"/>
      <c r="B3894" s="188"/>
      <c r="C3894" s="1"/>
      <c r="D3894" s="1"/>
      <c r="E3894" s="1"/>
      <c r="F3894" s="1"/>
    </row>
    <row r="3895" spans="1:6" x14ac:dyDescent="0.25">
      <c r="A3895" s="188"/>
      <c r="B3895" s="188"/>
      <c r="C3895" s="1"/>
      <c r="D3895" s="1"/>
      <c r="E3895" s="1"/>
      <c r="F3895" s="1"/>
    </row>
    <row r="3896" spans="1:6" x14ac:dyDescent="0.25">
      <c r="A3896" s="188"/>
      <c r="B3896" s="188"/>
      <c r="C3896" s="1"/>
      <c r="D3896" s="1"/>
      <c r="E3896" s="1"/>
      <c r="F3896" s="1"/>
    </row>
    <row r="3897" spans="1:6" x14ac:dyDescent="0.25">
      <c r="A3897" s="188"/>
      <c r="B3897" s="188"/>
      <c r="C3897" s="1"/>
      <c r="D3897" s="1"/>
      <c r="E3897" s="1"/>
      <c r="F3897" s="1"/>
    </row>
    <row r="3898" spans="1:6" x14ac:dyDescent="0.25">
      <c r="A3898" s="188"/>
      <c r="B3898" s="188"/>
      <c r="C3898" s="1"/>
      <c r="D3898" s="1"/>
      <c r="E3898" s="1"/>
      <c r="F3898" s="1"/>
    </row>
    <row r="3899" spans="1:6" x14ac:dyDescent="0.25">
      <c r="A3899" s="188"/>
      <c r="B3899" s="188"/>
      <c r="C3899" s="1"/>
      <c r="D3899" s="1"/>
      <c r="E3899" s="1"/>
      <c r="F3899" s="1"/>
    </row>
    <row r="3900" spans="1:6" x14ac:dyDescent="0.25">
      <c r="A3900" s="188"/>
      <c r="B3900" s="188"/>
      <c r="C3900" s="1"/>
      <c r="D3900" s="1"/>
      <c r="E3900" s="1"/>
      <c r="F3900" s="1"/>
    </row>
    <row r="3901" spans="1:6" x14ac:dyDescent="0.25">
      <c r="A3901" s="188"/>
      <c r="B3901" s="188"/>
      <c r="C3901" s="1"/>
      <c r="D3901" s="1"/>
      <c r="E3901" s="1"/>
      <c r="F3901" s="1"/>
    </row>
    <row r="3902" spans="1:6" x14ac:dyDescent="0.25">
      <c r="A3902" s="188"/>
      <c r="B3902" s="188"/>
      <c r="C3902" s="1"/>
      <c r="D3902" s="1"/>
      <c r="E3902" s="1"/>
      <c r="F3902" s="1"/>
    </row>
    <row r="3903" spans="1:6" x14ac:dyDescent="0.25">
      <c r="A3903" s="188"/>
      <c r="B3903" s="188"/>
      <c r="C3903" s="1"/>
      <c r="D3903" s="1"/>
      <c r="E3903" s="1"/>
      <c r="F3903" s="1"/>
    </row>
    <row r="3904" spans="1:6" x14ac:dyDescent="0.25">
      <c r="A3904" s="188"/>
      <c r="B3904" s="188"/>
      <c r="C3904" s="1"/>
      <c r="D3904" s="1"/>
      <c r="E3904" s="1"/>
      <c r="F3904" s="1"/>
    </row>
    <row r="3905" spans="1:6" x14ac:dyDescent="0.25">
      <c r="A3905" s="188"/>
      <c r="B3905" s="188"/>
      <c r="C3905" s="1"/>
      <c r="D3905" s="1"/>
      <c r="E3905" s="1"/>
      <c r="F3905" s="1"/>
    </row>
    <row r="3906" spans="1:6" x14ac:dyDescent="0.25">
      <c r="A3906" s="188"/>
      <c r="B3906" s="188"/>
      <c r="C3906" s="1"/>
      <c r="D3906" s="1"/>
      <c r="E3906" s="1"/>
      <c r="F3906" s="1"/>
    </row>
    <row r="3907" spans="1:6" x14ac:dyDescent="0.25">
      <c r="A3907" s="188"/>
      <c r="B3907" s="188"/>
      <c r="C3907" s="1"/>
      <c r="D3907" s="1"/>
      <c r="E3907" s="1"/>
      <c r="F3907" s="1"/>
    </row>
    <row r="3908" spans="1:6" x14ac:dyDescent="0.25">
      <c r="A3908" s="188"/>
      <c r="B3908" s="188"/>
      <c r="C3908" s="1"/>
      <c r="D3908" s="1"/>
      <c r="E3908" s="1"/>
      <c r="F3908" s="1"/>
    </row>
    <row r="3909" spans="1:6" x14ac:dyDescent="0.25">
      <c r="A3909" s="188"/>
      <c r="B3909" s="188"/>
      <c r="C3909" s="1"/>
      <c r="D3909" s="1"/>
      <c r="E3909" s="1"/>
      <c r="F3909" s="1"/>
    </row>
    <row r="3910" spans="1:6" x14ac:dyDescent="0.25">
      <c r="A3910" s="188"/>
      <c r="B3910" s="188"/>
      <c r="C3910" s="1"/>
      <c r="D3910" s="1"/>
      <c r="E3910" s="1"/>
      <c r="F3910" s="1"/>
    </row>
    <row r="3911" spans="1:6" x14ac:dyDescent="0.25">
      <c r="A3911" s="188"/>
      <c r="B3911" s="188"/>
      <c r="C3911" s="1"/>
      <c r="D3911" s="1"/>
      <c r="E3911" s="1"/>
      <c r="F3911" s="1"/>
    </row>
    <row r="3912" spans="1:6" x14ac:dyDescent="0.25">
      <c r="A3912" s="188"/>
      <c r="B3912" s="188"/>
      <c r="C3912" s="1"/>
      <c r="D3912" s="1"/>
      <c r="E3912" s="1"/>
      <c r="F3912" s="1"/>
    </row>
    <row r="3913" spans="1:6" x14ac:dyDescent="0.25">
      <c r="A3913" s="188"/>
      <c r="B3913" s="188"/>
      <c r="C3913" s="1"/>
      <c r="D3913" s="1"/>
      <c r="E3913" s="1"/>
      <c r="F3913" s="1"/>
    </row>
    <row r="3914" spans="1:6" x14ac:dyDescent="0.25">
      <c r="A3914" s="188"/>
      <c r="B3914" s="188"/>
      <c r="C3914" s="1"/>
      <c r="D3914" s="1"/>
      <c r="E3914" s="1"/>
      <c r="F3914" s="1"/>
    </row>
    <row r="3915" spans="1:6" x14ac:dyDescent="0.25">
      <c r="A3915" s="188"/>
      <c r="B3915" s="188"/>
      <c r="C3915" s="1"/>
      <c r="D3915" s="1"/>
      <c r="E3915" s="1"/>
      <c r="F3915" s="1"/>
    </row>
    <row r="3916" spans="1:6" x14ac:dyDescent="0.25">
      <c r="A3916" s="188"/>
      <c r="B3916" s="188"/>
      <c r="C3916" s="1"/>
      <c r="D3916" s="1"/>
      <c r="E3916" s="1"/>
      <c r="F3916" s="1"/>
    </row>
    <row r="3917" spans="1:6" x14ac:dyDescent="0.25">
      <c r="A3917" s="188"/>
      <c r="B3917" s="188"/>
      <c r="C3917" s="1"/>
      <c r="D3917" s="1"/>
      <c r="E3917" s="1"/>
      <c r="F3917" s="1"/>
    </row>
    <row r="3918" spans="1:6" x14ac:dyDescent="0.25">
      <c r="A3918" s="188"/>
      <c r="B3918" s="188"/>
      <c r="C3918" s="1"/>
      <c r="D3918" s="1"/>
      <c r="E3918" s="1"/>
      <c r="F3918" s="1"/>
    </row>
    <row r="3919" spans="1:6" x14ac:dyDescent="0.25">
      <c r="A3919" s="188"/>
      <c r="B3919" s="188"/>
      <c r="C3919" s="1"/>
      <c r="D3919" s="1"/>
      <c r="E3919" s="1"/>
      <c r="F3919" s="1"/>
    </row>
    <row r="3920" spans="1:6" x14ac:dyDescent="0.25">
      <c r="A3920" s="188"/>
      <c r="B3920" s="188"/>
      <c r="C3920" s="1"/>
      <c r="D3920" s="1"/>
      <c r="E3920" s="1"/>
      <c r="F3920" s="1"/>
    </row>
    <row r="3921" spans="1:6" x14ac:dyDescent="0.25">
      <c r="A3921" s="188"/>
      <c r="B3921" s="188"/>
      <c r="C3921" s="1"/>
      <c r="D3921" s="1"/>
      <c r="E3921" s="1"/>
      <c r="F3921" s="1"/>
    </row>
    <row r="3922" spans="1:6" x14ac:dyDescent="0.25">
      <c r="A3922" s="188"/>
      <c r="B3922" s="188"/>
      <c r="C3922" s="1"/>
      <c r="D3922" s="1"/>
      <c r="E3922" s="1"/>
      <c r="F3922" s="1"/>
    </row>
    <row r="3923" spans="1:6" x14ac:dyDescent="0.25">
      <c r="A3923" s="188"/>
      <c r="B3923" s="188"/>
      <c r="C3923" s="1"/>
      <c r="D3923" s="1"/>
      <c r="E3923" s="1"/>
      <c r="F3923" s="1"/>
    </row>
    <row r="3924" spans="1:6" x14ac:dyDescent="0.25">
      <c r="A3924" s="188"/>
      <c r="B3924" s="188"/>
      <c r="C3924" s="1"/>
      <c r="D3924" s="1"/>
      <c r="E3924" s="1"/>
      <c r="F3924" s="1"/>
    </row>
    <row r="3925" spans="1:6" x14ac:dyDescent="0.25">
      <c r="A3925" s="188"/>
      <c r="B3925" s="188"/>
      <c r="C3925" s="1"/>
      <c r="D3925" s="1"/>
      <c r="E3925" s="1"/>
      <c r="F3925" s="1"/>
    </row>
    <row r="3926" spans="1:6" x14ac:dyDescent="0.25">
      <c r="A3926" s="188"/>
      <c r="B3926" s="188"/>
      <c r="C3926" s="1"/>
      <c r="D3926" s="1"/>
      <c r="E3926" s="1"/>
      <c r="F3926" s="1"/>
    </row>
    <row r="3927" spans="1:6" x14ac:dyDescent="0.25">
      <c r="A3927" s="188"/>
      <c r="B3927" s="188"/>
      <c r="C3927" s="1"/>
      <c r="D3927" s="1"/>
      <c r="E3927" s="1"/>
      <c r="F3927" s="1"/>
    </row>
    <row r="3928" spans="1:6" x14ac:dyDescent="0.25">
      <c r="A3928" s="188"/>
      <c r="B3928" s="188"/>
      <c r="C3928" s="1"/>
      <c r="D3928" s="1"/>
      <c r="E3928" s="1"/>
      <c r="F3928" s="1"/>
    </row>
    <row r="3929" spans="1:6" x14ac:dyDescent="0.25">
      <c r="A3929" s="188"/>
      <c r="B3929" s="188"/>
      <c r="C3929" s="1"/>
      <c r="D3929" s="1"/>
      <c r="E3929" s="1"/>
      <c r="F3929" s="1"/>
    </row>
    <row r="3930" spans="1:6" x14ac:dyDescent="0.25">
      <c r="A3930" s="188"/>
      <c r="B3930" s="188"/>
      <c r="C3930" s="1"/>
      <c r="D3930" s="1"/>
      <c r="E3930" s="1"/>
      <c r="F3930" s="1"/>
    </row>
    <row r="3931" spans="1:6" x14ac:dyDescent="0.25">
      <c r="A3931" s="188"/>
      <c r="B3931" s="188"/>
      <c r="C3931" s="1"/>
      <c r="D3931" s="1"/>
      <c r="E3931" s="1"/>
      <c r="F3931" s="1"/>
    </row>
    <row r="3932" spans="1:6" x14ac:dyDescent="0.25">
      <c r="A3932" s="188"/>
      <c r="B3932" s="188"/>
      <c r="C3932" s="1"/>
      <c r="D3932" s="1"/>
      <c r="E3932" s="1"/>
      <c r="F3932" s="1"/>
    </row>
    <row r="3933" spans="1:6" x14ac:dyDescent="0.25">
      <c r="A3933" s="188"/>
      <c r="B3933" s="188"/>
      <c r="C3933" s="1"/>
      <c r="D3933" s="1"/>
      <c r="E3933" s="1"/>
      <c r="F3933" s="1"/>
    </row>
    <row r="3934" spans="1:6" x14ac:dyDescent="0.25">
      <c r="A3934" s="188"/>
      <c r="B3934" s="188"/>
      <c r="C3934" s="1"/>
      <c r="D3934" s="1"/>
      <c r="E3934" s="1"/>
      <c r="F3934" s="1"/>
    </row>
    <row r="3935" spans="1:6" x14ac:dyDescent="0.25">
      <c r="A3935" s="188"/>
      <c r="B3935" s="188"/>
      <c r="C3935" s="1"/>
      <c r="D3935" s="1"/>
      <c r="E3935" s="1"/>
      <c r="F3935" s="1"/>
    </row>
    <row r="3936" spans="1:6" x14ac:dyDescent="0.25">
      <c r="A3936" s="188"/>
      <c r="B3936" s="188"/>
      <c r="C3936" s="1"/>
      <c r="D3936" s="1"/>
      <c r="E3936" s="1"/>
      <c r="F3936" s="1"/>
    </row>
    <row r="3937" spans="1:6" x14ac:dyDescent="0.25">
      <c r="A3937" s="188"/>
      <c r="B3937" s="188"/>
      <c r="C3937" s="1"/>
      <c r="D3937" s="1"/>
      <c r="E3937" s="1"/>
      <c r="F3937" s="1"/>
    </row>
    <row r="3938" spans="1:6" x14ac:dyDescent="0.25">
      <c r="A3938" s="188"/>
      <c r="B3938" s="188"/>
      <c r="C3938" s="1"/>
      <c r="D3938" s="1"/>
      <c r="E3938" s="1"/>
      <c r="F3938" s="1"/>
    </row>
    <row r="3939" spans="1:6" x14ac:dyDescent="0.25">
      <c r="A3939" s="188"/>
      <c r="B3939" s="188"/>
      <c r="C3939" s="1"/>
      <c r="D3939" s="1"/>
      <c r="E3939" s="1"/>
      <c r="F3939" s="1"/>
    </row>
    <row r="3940" spans="1:6" x14ac:dyDescent="0.25">
      <c r="A3940" s="188"/>
      <c r="B3940" s="188"/>
      <c r="C3940" s="1"/>
      <c r="D3940" s="1"/>
      <c r="E3940" s="1"/>
      <c r="F3940" s="1"/>
    </row>
    <row r="3941" spans="1:6" x14ac:dyDescent="0.25">
      <c r="A3941" s="188"/>
      <c r="B3941" s="188"/>
      <c r="C3941" s="1"/>
      <c r="D3941" s="1"/>
      <c r="E3941" s="1"/>
      <c r="F3941" s="1"/>
    </row>
    <row r="3942" spans="1:6" x14ac:dyDescent="0.25">
      <c r="A3942" s="188"/>
      <c r="B3942" s="188"/>
      <c r="C3942" s="1"/>
      <c r="D3942" s="1"/>
      <c r="E3942" s="1"/>
      <c r="F3942" s="1"/>
    </row>
    <row r="3943" spans="1:6" x14ac:dyDescent="0.25">
      <c r="A3943" s="188"/>
      <c r="B3943" s="188"/>
      <c r="C3943" s="1"/>
      <c r="D3943" s="1"/>
      <c r="E3943" s="1"/>
      <c r="F3943" s="1"/>
    </row>
    <row r="3944" spans="1:6" x14ac:dyDescent="0.25">
      <c r="A3944" s="188"/>
      <c r="B3944" s="188"/>
      <c r="C3944" s="1"/>
      <c r="D3944" s="1"/>
      <c r="E3944" s="1"/>
      <c r="F3944" s="1"/>
    </row>
    <row r="3945" spans="1:6" x14ac:dyDescent="0.25">
      <c r="A3945" s="188"/>
      <c r="B3945" s="188"/>
      <c r="C3945" s="1"/>
      <c r="D3945" s="1"/>
      <c r="E3945" s="1"/>
      <c r="F3945" s="1"/>
    </row>
    <row r="3946" spans="1:6" x14ac:dyDescent="0.25">
      <c r="A3946" s="188"/>
      <c r="B3946" s="188"/>
      <c r="C3946" s="1"/>
      <c r="D3946" s="1"/>
      <c r="E3946" s="1"/>
      <c r="F3946" s="1"/>
    </row>
    <row r="3947" spans="1:6" x14ac:dyDescent="0.25">
      <c r="A3947" s="188"/>
      <c r="B3947" s="188"/>
      <c r="C3947" s="1"/>
      <c r="D3947" s="1"/>
      <c r="E3947" s="1"/>
      <c r="F3947" s="1"/>
    </row>
    <row r="3948" spans="1:6" x14ac:dyDescent="0.25">
      <c r="A3948" s="188"/>
      <c r="B3948" s="188"/>
      <c r="C3948" s="1"/>
      <c r="D3948" s="1"/>
      <c r="E3948" s="1"/>
      <c r="F3948" s="1"/>
    </row>
    <row r="3949" spans="1:6" x14ac:dyDescent="0.25">
      <c r="A3949" s="188"/>
      <c r="B3949" s="188"/>
      <c r="C3949" s="1"/>
      <c r="D3949" s="1"/>
      <c r="E3949" s="1"/>
      <c r="F3949" s="1"/>
    </row>
    <row r="3950" spans="1:6" x14ac:dyDescent="0.25">
      <c r="A3950" s="188"/>
      <c r="B3950" s="188"/>
      <c r="C3950" s="1"/>
      <c r="D3950" s="1"/>
      <c r="E3950" s="1"/>
      <c r="F3950" s="1"/>
    </row>
    <row r="3951" spans="1:6" x14ac:dyDescent="0.25">
      <c r="A3951" s="188"/>
      <c r="B3951" s="188"/>
      <c r="C3951" s="1"/>
      <c r="D3951" s="1"/>
      <c r="E3951" s="1"/>
      <c r="F3951" s="1"/>
    </row>
    <row r="3952" spans="1:6" x14ac:dyDescent="0.25">
      <c r="A3952" s="188"/>
      <c r="B3952" s="188"/>
      <c r="C3952" s="1"/>
      <c r="D3952" s="1"/>
      <c r="E3952" s="1"/>
      <c r="F3952" s="1"/>
    </row>
    <row r="3953" spans="1:6" x14ac:dyDescent="0.25">
      <c r="A3953" s="188"/>
      <c r="B3953" s="188"/>
      <c r="C3953" s="1"/>
      <c r="D3953" s="1"/>
      <c r="E3953" s="1"/>
      <c r="F3953" s="1"/>
    </row>
    <row r="3954" spans="1:6" x14ac:dyDescent="0.25">
      <c r="A3954" s="188"/>
      <c r="B3954" s="188"/>
      <c r="C3954" s="1"/>
      <c r="D3954" s="1"/>
      <c r="E3954" s="1"/>
      <c r="F3954" s="1"/>
    </row>
    <row r="3955" spans="1:6" x14ac:dyDescent="0.25">
      <c r="A3955" s="188"/>
      <c r="B3955" s="188"/>
      <c r="C3955" s="1"/>
      <c r="D3955" s="1"/>
      <c r="E3955" s="1"/>
      <c r="F3955" s="1"/>
    </row>
    <row r="3956" spans="1:6" x14ac:dyDescent="0.25">
      <c r="A3956" s="188"/>
      <c r="B3956" s="188"/>
      <c r="C3956" s="1"/>
      <c r="D3956" s="1"/>
      <c r="E3956" s="1"/>
      <c r="F3956" s="1"/>
    </row>
    <row r="3957" spans="1:6" x14ac:dyDescent="0.25">
      <c r="A3957" s="188"/>
      <c r="B3957" s="188"/>
      <c r="C3957" s="1"/>
      <c r="D3957" s="1"/>
      <c r="E3957" s="1"/>
      <c r="F3957" s="1"/>
    </row>
    <row r="3958" spans="1:6" x14ac:dyDescent="0.25">
      <c r="A3958" s="188"/>
      <c r="B3958" s="188"/>
      <c r="C3958" s="1"/>
      <c r="D3958" s="1"/>
      <c r="E3958" s="1"/>
      <c r="F3958" s="1"/>
    </row>
    <row r="3959" spans="1:6" x14ac:dyDescent="0.25">
      <c r="A3959" s="188"/>
      <c r="B3959" s="188"/>
      <c r="C3959" s="1"/>
      <c r="D3959" s="1"/>
      <c r="E3959" s="1"/>
      <c r="F3959" s="1"/>
    </row>
    <row r="3960" spans="1:6" x14ac:dyDescent="0.25">
      <c r="A3960" s="188"/>
      <c r="B3960" s="188"/>
      <c r="C3960" s="1"/>
      <c r="D3960" s="1"/>
      <c r="E3960" s="1"/>
      <c r="F3960" s="1"/>
    </row>
    <row r="3961" spans="1:6" x14ac:dyDescent="0.25">
      <c r="A3961" s="188"/>
      <c r="B3961" s="188"/>
      <c r="C3961" s="1"/>
      <c r="D3961" s="1"/>
      <c r="E3961" s="1"/>
      <c r="F3961" s="1"/>
    </row>
    <row r="3962" spans="1:6" x14ac:dyDescent="0.25">
      <c r="A3962" s="188"/>
      <c r="B3962" s="188"/>
      <c r="C3962" s="1"/>
      <c r="D3962" s="1"/>
      <c r="E3962" s="1"/>
      <c r="F3962" s="1"/>
    </row>
    <row r="3963" spans="1:6" x14ac:dyDescent="0.25">
      <c r="A3963" s="188"/>
      <c r="B3963" s="188"/>
      <c r="C3963" s="1"/>
      <c r="D3963" s="1"/>
      <c r="E3963" s="1"/>
      <c r="F3963" s="1"/>
    </row>
    <row r="3964" spans="1:6" x14ac:dyDescent="0.25">
      <c r="A3964" s="188"/>
      <c r="B3964" s="188"/>
      <c r="C3964" s="1"/>
      <c r="D3964" s="1"/>
      <c r="E3964" s="1"/>
      <c r="F3964" s="1"/>
    </row>
    <row r="3965" spans="1:6" x14ac:dyDescent="0.25">
      <c r="A3965" s="188"/>
      <c r="B3965" s="188"/>
      <c r="C3965" s="1"/>
      <c r="D3965" s="1"/>
      <c r="E3965" s="1"/>
      <c r="F3965" s="1"/>
    </row>
    <row r="3966" spans="1:6" x14ac:dyDescent="0.25">
      <c r="A3966" s="188"/>
      <c r="B3966" s="188"/>
      <c r="C3966" s="1"/>
      <c r="D3966" s="1"/>
      <c r="E3966" s="1"/>
      <c r="F3966" s="1"/>
    </row>
    <row r="3967" spans="1:6" x14ac:dyDescent="0.25">
      <c r="A3967" s="188"/>
      <c r="B3967" s="188"/>
      <c r="C3967" s="1"/>
      <c r="D3967" s="1"/>
      <c r="E3967" s="1"/>
      <c r="F3967" s="1"/>
    </row>
    <row r="3968" spans="1:6" x14ac:dyDescent="0.25">
      <c r="A3968" s="188"/>
      <c r="B3968" s="188"/>
      <c r="C3968" s="1"/>
      <c r="D3968" s="1"/>
      <c r="E3968" s="1"/>
      <c r="F3968" s="1"/>
    </row>
    <row r="3969" spans="1:6" x14ac:dyDescent="0.25">
      <c r="A3969" s="188"/>
      <c r="B3969" s="188"/>
      <c r="C3969" s="1"/>
      <c r="D3969" s="1"/>
      <c r="E3969" s="1"/>
      <c r="F3969" s="1"/>
    </row>
    <row r="3970" spans="1:6" x14ac:dyDescent="0.25">
      <c r="A3970" s="188"/>
      <c r="B3970" s="188"/>
      <c r="C3970" s="1"/>
      <c r="D3970" s="1"/>
      <c r="E3970" s="1"/>
      <c r="F3970" s="1"/>
    </row>
    <row r="3971" spans="1:6" x14ac:dyDescent="0.25">
      <c r="A3971" s="188"/>
      <c r="B3971" s="188"/>
      <c r="C3971" s="1"/>
      <c r="D3971" s="1"/>
      <c r="E3971" s="1"/>
      <c r="F3971" s="1"/>
    </row>
    <row r="3972" spans="1:6" x14ac:dyDescent="0.25">
      <c r="A3972" s="188"/>
      <c r="B3972" s="188"/>
      <c r="C3972" s="1"/>
      <c r="D3972" s="1"/>
      <c r="E3972" s="1"/>
      <c r="F3972" s="1"/>
    </row>
    <row r="3973" spans="1:6" x14ac:dyDescent="0.25">
      <c r="A3973" s="188"/>
      <c r="B3973" s="188"/>
      <c r="C3973" s="1"/>
      <c r="D3973" s="1"/>
      <c r="E3973" s="1"/>
      <c r="F3973" s="1"/>
    </row>
    <row r="3974" spans="1:6" x14ac:dyDescent="0.25">
      <c r="A3974" s="188"/>
      <c r="B3974" s="188"/>
      <c r="C3974" s="1"/>
      <c r="D3974" s="1"/>
      <c r="E3974" s="1"/>
      <c r="F3974" s="1"/>
    </row>
    <row r="3975" spans="1:6" x14ac:dyDescent="0.25">
      <c r="A3975" s="188"/>
      <c r="B3975" s="188"/>
      <c r="C3975" s="1"/>
      <c r="D3975" s="1"/>
      <c r="E3975" s="1"/>
      <c r="F3975" s="1"/>
    </row>
    <row r="3976" spans="1:6" x14ac:dyDescent="0.25">
      <c r="A3976" s="188"/>
      <c r="B3976" s="188"/>
      <c r="C3976" s="1"/>
      <c r="D3976" s="1"/>
      <c r="E3976" s="1"/>
      <c r="F3976" s="1"/>
    </row>
    <row r="3977" spans="1:6" x14ac:dyDescent="0.25">
      <c r="A3977" s="188"/>
      <c r="B3977" s="188"/>
      <c r="C3977" s="1"/>
      <c r="D3977" s="1"/>
      <c r="E3977" s="1"/>
      <c r="F3977" s="1"/>
    </row>
    <row r="3978" spans="1:6" x14ac:dyDescent="0.25">
      <c r="A3978" s="188"/>
      <c r="B3978" s="188"/>
      <c r="C3978" s="1"/>
      <c r="D3978" s="1"/>
      <c r="E3978" s="1"/>
      <c r="F3978" s="1"/>
    </row>
    <row r="3979" spans="1:6" x14ac:dyDescent="0.25">
      <c r="A3979" s="188"/>
      <c r="B3979" s="188"/>
      <c r="C3979" s="1"/>
      <c r="D3979" s="1"/>
      <c r="E3979" s="1"/>
      <c r="F3979" s="1"/>
    </row>
    <row r="3980" spans="1:6" x14ac:dyDescent="0.25">
      <c r="A3980" s="188"/>
      <c r="B3980" s="188"/>
      <c r="C3980" s="1"/>
      <c r="D3980" s="1"/>
      <c r="E3980" s="1"/>
      <c r="F3980" s="1"/>
    </row>
    <row r="3981" spans="1:6" x14ac:dyDescent="0.25">
      <c r="A3981" s="188"/>
      <c r="B3981" s="188"/>
      <c r="C3981" s="1"/>
      <c r="D3981" s="1"/>
      <c r="E3981" s="1"/>
      <c r="F3981" s="1"/>
    </row>
    <row r="3982" spans="1:6" x14ac:dyDescent="0.25">
      <c r="A3982" s="188"/>
      <c r="B3982" s="188"/>
      <c r="C3982" s="1"/>
      <c r="D3982" s="1"/>
      <c r="E3982" s="1"/>
      <c r="F3982" s="1"/>
    </row>
    <row r="3983" spans="1:6" x14ac:dyDescent="0.25">
      <c r="A3983" s="188"/>
      <c r="B3983" s="188"/>
      <c r="C3983" s="1"/>
      <c r="D3983" s="1"/>
      <c r="E3983" s="1"/>
      <c r="F3983" s="1"/>
    </row>
    <row r="3984" spans="1:6" x14ac:dyDescent="0.25">
      <c r="A3984" s="188"/>
      <c r="B3984" s="188"/>
      <c r="C3984" s="1"/>
      <c r="D3984" s="1"/>
      <c r="E3984" s="1"/>
      <c r="F3984" s="1"/>
    </row>
    <row r="3985" spans="1:6" x14ac:dyDescent="0.25">
      <c r="A3985" s="188"/>
      <c r="B3985" s="188"/>
      <c r="C3985" s="1"/>
      <c r="D3985" s="1"/>
      <c r="E3985" s="1"/>
      <c r="F3985" s="1"/>
    </row>
    <row r="3986" spans="1:6" x14ac:dyDescent="0.25">
      <c r="A3986" s="188"/>
      <c r="B3986" s="188"/>
      <c r="C3986" s="1"/>
      <c r="D3986" s="1"/>
      <c r="E3986" s="1"/>
      <c r="F3986" s="1"/>
    </row>
    <row r="3987" spans="1:6" x14ac:dyDescent="0.25">
      <c r="A3987" s="188"/>
      <c r="B3987" s="188"/>
      <c r="C3987" s="1"/>
      <c r="D3987" s="1"/>
      <c r="E3987" s="1"/>
      <c r="F3987" s="1"/>
    </row>
    <row r="3988" spans="1:6" x14ac:dyDescent="0.25">
      <c r="A3988" s="188"/>
      <c r="B3988" s="188"/>
      <c r="C3988" s="1"/>
      <c r="D3988" s="1"/>
      <c r="E3988" s="1"/>
      <c r="F3988" s="1"/>
    </row>
    <row r="3989" spans="1:6" x14ac:dyDescent="0.25">
      <c r="A3989" s="188"/>
      <c r="B3989" s="188"/>
      <c r="C3989" s="1"/>
      <c r="D3989" s="1"/>
      <c r="E3989" s="1"/>
      <c r="F3989" s="1"/>
    </row>
    <row r="3990" spans="1:6" x14ac:dyDescent="0.25">
      <c r="A3990" s="188"/>
      <c r="B3990" s="188"/>
      <c r="C3990" s="1"/>
      <c r="D3990" s="1"/>
      <c r="E3990" s="1"/>
      <c r="F3990" s="1"/>
    </row>
    <row r="3991" spans="1:6" x14ac:dyDescent="0.25">
      <c r="A3991" s="188"/>
      <c r="B3991" s="188"/>
      <c r="C3991" s="1"/>
      <c r="D3991" s="1"/>
      <c r="E3991" s="1"/>
      <c r="F3991" s="1"/>
    </row>
    <row r="3992" spans="1:6" x14ac:dyDescent="0.25">
      <c r="A3992" s="188"/>
      <c r="B3992" s="188"/>
      <c r="C3992" s="1"/>
      <c r="D3992" s="1"/>
      <c r="E3992" s="1"/>
      <c r="F3992" s="1"/>
    </row>
    <row r="3993" spans="1:6" x14ac:dyDescent="0.25">
      <c r="A3993" s="188"/>
      <c r="B3993" s="188"/>
      <c r="C3993" s="1"/>
      <c r="D3993" s="1"/>
      <c r="E3993" s="1"/>
      <c r="F3993" s="1"/>
    </row>
    <row r="3994" spans="1:6" x14ac:dyDescent="0.25">
      <c r="A3994" s="188"/>
      <c r="B3994" s="188"/>
      <c r="C3994" s="1"/>
      <c r="D3994" s="1"/>
      <c r="E3994" s="1"/>
      <c r="F3994" s="1"/>
    </row>
    <row r="3995" spans="1:6" x14ac:dyDescent="0.25">
      <c r="A3995" s="188"/>
      <c r="B3995" s="188"/>
      <c r="C3995" s="1"/>
      <c r="D3995" s="1"/>
      <c r="E3995" s="1"/>
      <c r="F3995" s="1"/>
    </row>
    <row r="3996" spans="1:6" x14ac:dyDescent="0.25">
      <c r="A3996" s="188"/>
      <c r="B3996" s="188"/>
      <c r="C3996" s="1"/>
      <c r="D3996" s="1"/>
      <c r="E3996" s="1"/>
      <c r="F3996" s="1"/>
    </row>
    <row r="3997" spans="1:6" x14ac:dyDescent="0.25">
      <c r="A3997" s="188"/>
      <c r="B3997" s="188"/>
      <c r="C3997" s="1"/>
      <c r="D3997" s="1"/>
      <c r="E3997" s="1"/>
      <c r="F3997" s="1"/>
    </row>
    <row r="3998" spans="1:6" x14ac:dyDescent="0.25">
      <c r="A3998" s="188"/>
      <c r="B3998" s="188"/>
      <c r="C3998" s="1"/>
      <c r="D3998" s="1"/>
      <c r="E3998" s="1"/>
      <c r="F3998" s="1"/>
    </row>
    <row r="3999" spans="1:6" x14ac:dyDescent="0.25">
      <c r="A3999" s="188"/>
      <c r="B3999" s="188"/>
      <c r="C3999" s="1"/>
      <c r="D3999" s="1"/>
      <c r="E3999" s="1"/>
      <c r="F3999" s="1"/>
    </row>
    <row r="4000" spans="1:6" x14ac:dyDescent="0.25">
      <c r="A4000" s="188"/>
      <c r="B4000" s="188"/>
      <c r="C4000" s="1"/>
      <c r="D4000" s="1"/>
      <c r="E4000" s="1"/>
      <c r="F4000" s="1"/>
    </row>
    <row r="4001" spans="1:6" x14ac:dyDescent="0.25">
      <c r="A4001" s="188"/>
      <c r="B4001" s="188"/>
      <c r="C4001" s="1"/>
      <c r="D4001" s="1"/>
      <c r="E4001" s="1"/>
      <c r="F4001" s="1"/>
    </row>
    <row r="4002" spans="1:6" x14ac:dyDescent="0.25">
      <c r="A4002" s="188"/>
      <c r="B4002" s="188"/>
      <c r="C4002" s="1"/>
      <c r="D4002" s="1"/>
      <c r="E4002" s="1"/>
      <c r="F4002" s="1"/>
    </row>
    <row r="4003" spans="1:6" x14ac:dyDescent="0.25">
      <c r="A4003" s="188"/>
      <c r="B4003" s="188"/>
      <c r="C4003" s="1"/>
      <c r="D4003" s="1"/>
      <c r="E4003" s="1"/>
      <c r="F4003" s="1"/>
    </row>
    <row r="4004" spans="1:6" x14ac:dyDescent="0.25">
      <c r="A4004" s="188"/>
      <c r="B4004" s="188"/>
      <c r="C4004" s="1"/>
      <c r="D4004" s="1"/>
      <c r="E4004" s="1"/>
      <c r="F4004" s="1"/>
    </row>
    <row r="4005" spans="1:6" x14ac:dyDescent="0.25">
      <c r="A4005" s="188"/>
      <c r="B4005" s="188"/>
      <c r="C4005" s="1"/>
      <c r="D4005" s="1"/>
      <c r="E4005" s="1"/>
      <c r="F4005" s="1"/>
    </row>
    <row r="4006" spans="1:6" x14ac:dyDescent="0.25">
      <c r="A4006" s="188"/>
      <c r="B4006" s="188"/>
      <c r="C4006" s="1"/>
      <c r="D4006" s="1"/>
      <c r="E4006" s="1"/>
      <c r="F4006" s="1"/>
    </row>
    <row r="4007" spans="1:6" x14ac:dyDescent="0.25">
      <c r="A4007" s="188"/>
      <c r="B4007" s="188"/>
      <c r="C4007" s="1"/>
      <c r="D4007" s="1"/>
      <c r="E4007" s="1"/>
      <c r="F4007" s="1"/>
    </row>
    <row r="4008" spans="1:6" x14ac:dyDescent="0.25">
      <c r="A4008" s="188"/>
      <c r="B4008" s="188"/>
      <c r="C4008" s="1"/>
      <c r="D4008" s="1"/>
      <c r="E4008" s="1"/>
      <c r="F4008" s="1"/>
    </row>
    <row r="4009" spans="1:6" x14ac:dyDescent="0.25">
      <c r="A4009" s="188"/>
      <c r="B4009" s="188"/>
      <c r="C4009" s="1"/>
      <c r="D4009" s="1"/>
      <c r="E4009" s="1"/>
      <c r="F4009" s="1"/>
    </row>
    <row r="4010" spans="1:6" x14ac:dyDescent="0.25">
      <c r="A4010" s="188"/>
      <c r="B4010" s="188"/>
      <c r="C4010" s="1"/>
      <c r="D4010" s="1"/>
      <c r="E4010" s="1"/>
      <c r="F4010" s="1"/>
    </row>
    <row r="4011" spans="1:6" x14ac:dyDescent="0.25">
      <c r="A4011" s="188"/>
      <c r="B4011" s="188"/>
      <c r="C4011" s="1"/>
      <c r="D4011" s="1"/>
      <c r="E4011" s="1"/>
      <c r="F4011" s="1"/>
    </row>
    <row r="4012" spans="1:6" x14ac:dyDescent="0.25">
      <c r="A4012" s="188"/>
      <c r="B4012" s="188"/>
      <c r="C4012" s="1"/>
      <c r="D4012" s="1"/>
      <c r="E4012" s="1"/>
      <c r="F4012" s="1"/>
    </row>
    <row r="4013" spans="1:6" x14ac:dyDescent="0.25">
      <c r="A4013" s="188"/>
      <c r="B4013" s="188"/>
      <c r="C4013" s="1"/>
      <c r="D4013" s="1"/>
      <c r="E4013" s="1"/>
      <c r="F4013" s="1"/>
    </row>
    <row r="4014" spans="1:6" x14ac:dyDescent="0.25">
      <c r="A4014" s="188"/>
      <c r="B4014" s="188"/>
      <c r="C4014" s="1"/>
      <c r="D4014" s="1"/>
      <c r="E4014" s="1"/>
      <c r="F4014" s="1"/>
    </row>
    <row r="4015" spans="1:6" x14ac:dyDescent="0.25">
      <c r="A4015" s="188"/>
      <c r="B4015" s="188"/>
      <c r="C4015" s="1"/>
      <c r="D4015" s="1"/>
      <c r="E4015" s="1"/>
      <c r="F4015" s="1"/>
    </row>
    <row r="4016" spans="1:6" x14ac:dyDescent="0.25">
      <c r="A4016" s="188"/>
      <c r="B4016" s="188"/>
      <c r="C4016" s="1"/>
      <c r="D4016" s="1"/>
      <c r="E4016" s="1"/>
      <c r="F4016" s="1"/>
    </row>
    <row r="4017" spans="1:6" x14ac:dyDescent="0.25">
      <c r="A4017" s="188"/>
      <c r="B4017" s="188"/>
      <c r="C4017" s="1"/>
      <c r="D4017" s="1"/>
      <c r="E4017" s="1"/>
      <c r="F4017" s="1"/>
    </row>
    <row r="4018" spans="1:6" x14ac:dyDescent="0.25">
      <c r="A4018" s="188"/>
      <c r="B4018" s="188"/>
      <c r="C4018" s="1"/>
      <c r="D4018" s="1"/>
      <c r="E4018" s="1"/>
      <c r="F4018" s="1"/>
    </row>
    <row r="4019" spans="1:6" x14ac:dyDescent="0.25">
      <c r="A4019" s="188"/>
      <c r="B4019" s="188"/>
      <c r="C4019" s="1"/>
      <c r="D4019" s="1"/>
      <c r="E4019" s="1"/>
      <c r="F4019" s="1"/>
    </row>
    <row r="4020" spans="1:6" x14ac:dyDescent="0.25">
      <c r="A4020" s="188"/>
      <c r="B4020" s="188"/>
      <c r="C4020" s="1"/>
      <c r="D4020" s="1"/>
      <c r="E4020" s="1"/>
      <c r="F4020" s="1"/>
    </row>
    <row r="4021" spans="1:6" x14ac:dyDescent="0.25">
      <c r="A4021" s="188"/>
      <c r="B4021" s="188"/>
      <c r="C4021" s="1"/>
      <c r="D4021" s="1"/>
      <c r="E4021" s="1"/>
      <c r="F4021" s="1"/>
    </row>
    <row r="4022" spans="1:6" x14ac:dyDescent="0.25">
      <c r="A4022" s="188"/>
      <c r="B4022" s="188"/>
      <c r="C4022" s="1"/>
      <c r="D4022" s="1"/>
      <c r="E4022" s="1"/>
      <c r="F4022" s="1"/>
    </row>
    <row r="4023" spans="1:6" x14ac:dyDescent="0.25">
      <c r="A4023" s="188"/>
      <c r="B4023" s="188"/>
      <c r="C4023" s="1"/>
      <c r="D4023" s="1"/>
      <c r="E4023" s="1"/>
      <c r="F4023" s="1"/>
    </row>
    <row r="4024" spans="1:6" x14ac:dyDescent="0.25">
      <c r="A4024" s="188"/>
      <c r="B4024" s="188"/>
      <c r="C4024" s="1"/>
      <c r="D4024" s="1"/>
      <c r="E4024" s="1"/>
      <c r="F4024" s="1"/>
    </row>
    <row r="4025" spans="1:6" x14ac:dyDescent="0.25">
      <c r="A4025" s="188"/>
      <c r="B4025" s="188"/>
      <c r="C4025" s="1"/>
      <c r="D4025" s="1"/>
      <c r="E4025" s="1"/>
      <c r="F4025" s="1"/>
    </row>
    <row r="4026" spans="1:6" x14ac:dyDescent="0.25">
      <c r="A4026" s="188"/>
      <c r="B4026" s="188"/>
      <c r="C4026" s="1"/>
      <c r="D4026" s="1"/>
      <c r="E4026" s="1"/>
      <c r="F4026" s="1"/>
    </row>
    <row r="4027" spans="1:6" x14ac:dyDescent="0.25">
      <c r="A4027" s="188"/>
      <c r="B4027" s="188"/>
      <c r="C4027" s="1"/>
      <c r="D4027" s="1"/>
      <c r="E4027" s="1"/>
      <c r="F4027" s="1"/>
    </row>
    <row r="4028" spans="1:6" x14ac:dyDescent="0.25">
      <c r="A4028" s="188"/>
      <c r="B4028" s="188"/>
      <c r="C4028" s="1"/>
      <c r="D4028" s="1"/>
      <c r="E4028" s="1"/>
      <c r="F4028" s="1"/>
    </row>
    <row r="4029" spans="1:6" x14ac:dyDescent="0.25">
      <c r="A4029" s="188"/>
      <c r="B4029" s="188"/>
      <c r="C4029" s="1"/>
      <c r="D4029" s="1"/>
      <c r="E4029" s="1"/>
      <c r="F4029" s="1"/>
    </row>
    <row r="4030" spans="1:6" x14ac:dyDescent="0.25">
      <c r="A4030" s="188"/>
      <c r="B4030" s="188"/>
      <c r="C4030" s="1"/>
      <c r="D4030" s="1"/>
      <c r="E4030" s="1"/>
      <c r="F4030" s="1"/>
    </row>
    <row r="4031" spans="1:6" x14ac:dyDescent="0.25">
      <c r="A4031" s="188"/>
      <c r="B4031" s="188"/>
      <c r="C4031" s="1"/>
      <c r="D4031" s="1"/>
      <c r="E4031" s="1"/>
      <c r="F4031" s="1"/>
    </row>
    <row r="4032" spans="1:6" x14ac:dyDescent="0.25">
      <c r="A4032" s="188"/>
      <c r="B4032" s="188"/>
      <c r="C4032" s="1"/>
      <c r="D4032" s="1"/>
      <c r="E4032" s="1"/>
      <c r="F4032" s="1"/>
    </row>
    <row r="4033" spans="1:6" x14ac:dyDescent="0.25">
      <c r="A4033" s="188"/>
      <c r="B4033" s="188"/>
      <c r="C4033" s="1"/>
      <c r="D4033" s="1"/>
      <c r="E4033" s="1"/>
      <c r="F4033" s="1"/>
    </row>
    <row r="4034" spans="1:6" x14ac:dyDescent="0.25">
      <c r="A4034" s="188"/>
      <c r="B4034" s="188"/>
      <c r="C4034" s="1"/>
      <c r="D4034" s="1"/>
      <c r="E4034" s="1"/>
      <c r="F4034" s="1"/>
    </row>
    <row r="4035" spans="1:6" x14ac:dyDescent="0.25">
      <c r="A4035" s="188"/>
      <c r="B4035" s="188"/>
      <c r="C4035" s="1"/>
      <c r="D4035" s="1"/>
      <c r="E4035" s="1"/>
      <c r="F4035" s="1"/>
    </row>
    <row r="4036" spans="1:6" x14ac:dyDescent="0.25">
      <c r="A4036" s="188"/>
      <c r="B4036" s="188"/>
      <c r="C4036" s="1"/>
      <c r="D4036" s="1"/>
      <c r="E4036" s="1"/>
      <c r="F4036" s="1"/>
    </row>
    <row r="4037" spans="1:6" x14ac:dyDescent="0.25">
      <c r="A4037" s="188"/>
      <c r="B4037" s="188"/>
      <c r="C4037" s="1"/>
      <c r="D4037" s="1"/>
      <c r="E4037" s="1"/>
      <c r="F4037" s="1"/>
    </row>
    <row r="4038" spans="1:6" x14ac:dyDescent="0.25">
      <c r="A4038" s="188"/>
      <c r="B4038" s="188"/>
      <c r="C4038" s="1"/>
      <c r="D4038" s="1"/>
      <c r="E4038" s="1"/>
      <c r="F4038" s="1"/>
    </row>
    <row r="4039" spans="1:6" x14ac:dyDescent="0.25">
      <c r="A4039" s="188"/>
      <c r="B4039" s="188"/>
      <c r="C4039" s="1"/>
      <c r="D4039" s="1"/>
      <c r="E4039" s="1"/>
      <c r="F4039" s="1"/>
    </row>
    <row r="4040" spans="1:6" x14ac:dyDescent="0.25">
      <c r="A4040" s="188"/>
      <c r="B4040" s="188"/>
      <c r="C4040" s="1"/>
      <c r="D4040" s="1"/>
      <c r="E4040" s="1"/>
      <c r="F4040" s="1"/>
    </row>
    <row r="4041" spans="1:6" x14ac:dyDescent="0.25">
      <c r="A4041" s="188"/>
      <c r="B4041" s="188"/>
      <c r="C4041" s="1"/>
      <c r="D4041" s="1"/>
      <c r="E4041" s="1"/>
      <c r="F4041" s="1"/>
    </row>
    <row r="4042" spans="1:6" x14ac:dyDescent="0.25">
      <c r="A4042" s="188"/>
      <c r="B4042" s="188"/>
      <c r="C4042" s="1"/>
      <c r="D4042" s="1"/>
      <c r="E4042" s="1"/>
      <c r="F4042" s="1"/>
    </row>
    <row r="4043" spans="1:6" x14ac:dyDescent="0.25">
      <c r="A4043" s="188"/>
      <c r="B4043" s="188"/>
      <c r="C4043" s="1"/>
      <c r="D4043" s="1"/>
      <c r="E4043" s="1"/>
      <c r="F4043" s="1"/>
    </row>
    <row r="4044" spans="1:6" x14ac:dyDescent="0.25">
      <c r="A4044" s="188"/>
      <c r="B4044" s="188"/>
      <c r="C4044" s="1"/>
      <c r="D4044" s="1"/>
      <c r="E4044" s="1"/>
      <c r="F4044" s="1"/>
    </row>
    <row r="4045" spans="1:6" x14ac:dyDescent="0.25">
      <c r="A4045" s="188"/>
      <c r="B4045" s="188"/>
      <c r="C4045" s="1"/>
      <c r="D4045" s="1"/>
      <c r="E4045" s="1"/>
      <c r="F4045" s="1"/>
    </row>
    <row r="4046" spans="1:6" x14ac:dyDescent="0.25">
      <c r="A4046" s="188"/>
      <c r="B4046" s="188"/>
      <c r="C4046" s="1"/>
      <c r="D4046" s="1"/>
      <c r="E4046" s="1"/>
      <c r="F4046" s="1"/>
    </row>
    <row r="4047" spans="1:6" x14ac:dyDescent="0.25">
      <c r="A4047" s="188"/>
      <c r="B4047" s="188"/>
      <c r="C4047" s="1"/>
      <c r="D4047" s="1"/>
      <c r="E4047" s="1"/>
      <c r="F4047" s="1"/>
    </row>
    <row r="4048" spans="1:6" x14ac:dyDescent="0.25">
      <c r="A4048" s="188"/>
      <c r="B4048" s="188"/>
      <c r="C4048" s="1"/>
      <c r="D4048" s="1"/>
      <c r="E4048" s="1"/>
      <c r="F4048" s="1"/>
    </row>
    <row r="4049" spans="1:6" x14ac:dyDescent="0.25">
      <c r="A4049" s="188"/>
      <c r="B4049" s="188"/>
      <c r="C4049" s="1"/>
      <c r="D4049" s="1"/>
      <c r="E4049" s="1"/>
      <c r="F4049" s="1"/>
    </row>
    <row r="4050" spans="1:6" x14ac:dyDescent="0.25">
      <c r="A4050" s="188"/>
      <c r="B4050" s="188"/>
      <c r="C4050" s="1"/>
      <c r="D4050" s="1"/>
      <c r="E4050" s="1"/>
      <c r="F4050" s="1"/>
    </row>
    <row r="4051" spans="1:6" x14ac:dyDescent="0.25">
      <c r="A4051" s="188"/>
      <c r="B4051" s="188"/>
      <c r="C4051" s="1"/>
      <c r="D4051" s="1"/>
      <c r="E4051" s="1"/>
      <c r="F4051" s="1"/>
    </row>
    <row r="4052" spans="1:6" x14ac:dyDescent="0.25">
      <c r="A4052" s="188"/>
      <c r="B4052" s="188"/>
      <c r="C4052" s="1"/>
      <c r="D4052" s="1"/>
      <c r="E4052" s="1"/>
      <c r="F4052" s="1"/>
    </row>
    <row r="4053" spans="1:6" x14ac:dyDescent="0.25">
      <c r="A4053" s="188"/>
      <c r="B4053" s="188"/>
      <c r="C4053" s="1"/>
      <c r="D4053" s="1"/>
      <c r="E4053" s="1"/>
      <c r="F4053" s="1"/>
    </row>
    <row r="4054" spans="1:6" x14ac:dyDescent="0.25">
      <c r="A4054" s="188"/>
      <c r="B4054" s="188"/>
      <c r="C4054" s="1"/>
      <c r="D4054" s="1"/>
      <c r="E4054" s="1"/>
      <c r="F4054" s="1"/>
    </row>
    <row r="4055" spans="1:6" x14ac:dyDescent="0.25">
      <c r="A4055" s="188"/>
      <c r="B4055" s="188"/>
      <c r="C4055" s="1"/>
      <c r="D4055" s="1"/>
      <c r="E4055" s="1"/>
      <c r="F4055" s="1"/>
    </row>
    <row r="4056" spans="1:6" x14ac:dyDescent="0.25">
      <c r="A4056" s="188"/>
      <c r="B4056" s="188"/>
      <c r="C4056" s="1"/>
      <c r="D4056" s="1"/>
      <c r="E4056" s="1"/>
      <c r="F4056" s="1"/>
    </row>
    <row r="4057" spans="1:6" x14ac:dyDescent="0.25">
      <c r="A4057" s="188"/>
      <c r="B4057" s="188"/>
      <c r="C4057" s="1"/>
      <c r="D4057" s="1"/>
      <c r="E4057" s="1"/>
      <c r="F4057" s="1"/>
    </row>
    <row r="4058" spans="1:6" x14ac:dyDescent="0.25">
      <c r="A4058" s="188"/>
      <c r="B4058" s="188"/>
      <c r="C4058" s="1"/>
      <c r="D4058" s="1"/>
      <c r="E4058" s="1"/>
      <c r="F4058" s="1"/>
    </row>
    <row r="4059" spans="1:6" x14ac:dyDescent="0.25">
      <c r="A4059" s="188"/>
      <c r="B4059" s="188"/>
      <c r="C4059" s="1"/>
      <c r="D4059" s="1"/>
      <c r="E4059" s="1"/>
      <c r="F4059" s="1"/>
    </row>
    <row r="4060" spans="1:6" x14ac:dyDescent="0.25">
      <c r="A4060" s="188"/>
      <c r="B4060" s="188"/>
      <c r="C4060" s="1"/>
      <c r="D4060" s="1"/>
      <c r="E4060" s="1"/>
      <c r="F4060" s="1"/>
    </row>
    <row r="4061" spans="1:6" x14ac:dyDescent="0.25">
      <c r="A4061" s="188"/>
      <c r="B4061" s="188"/>
      <c r="C4061" s="1"/>
      <c r="D4061" s="1"/>
      <c r="E4061" s="1"/>
      <c r="F4061" s="1"/>
    </row>
    <row r="4062" spans="1:6" x14ac:dyDescent="0.25">
      <c r="A4062" s="188"/>
      <c r="B4062" s="188"/>
      <c r="C4062" s="1"/>
      <c r="D4062" s="1"/>
      <c r="E4062" s="1"/>
      <c r="F4062" s="1"/>
    </row>
    <row r="4063" spans="1:6" x14ac:dyDescent="0.25">
      <c r="A4063" s="188"/>
      <c r="B4063" s="188"/>
      <c r="C4063" s="1"/>
      <c r="D4063" s="1"/>
      <c r="E4063" s="1"/>
      <c r="F4063" s="1"/>
    </row>
    <row r="4064" spans="1:6" x14ac:dyDescent="0.25">
      <c r="A4064" s="188"/>
      <c r="B4064" s="188"/>
      <c r="C4064" s="1"/>
      <c r="D4064" s="1"/>
      <c r="E4064" s="1"/>
      <c r="F4064" s="1"/>
    </row>
    <row r="4065" spans="1:6" x14ac:dyDescent="0.25">
      <c r="A4065" s="188"/>
      <c r="B4065" s="188"/>
      <c r="C4065" s="1"/>
      <c r="D4065" s="1"/>
      <c r="E4065" s="1"/>
      <c r="F4065" s="1"/>
    </row>
    <row r="4066" spans="1:6" x14ac:dyDescent="0.25">
      <c r="A4066" s="188"/>
      <c r="B4066" s="188"/>
      <c r="C4066" s="1"/>
      <c r="D4066" s="1"/>
      <c r="E4066" s="1"/>
      <c r="F4066" s="1"/>
    </row>
    <row r="4067" spans="1:6" x14ac:dyDescent="0.25">
      <c r="A4067" s="188"/>
      <c r="B4067" s="188"/>
      <c r="C4067" s="1"/>
      <c r="D4067" s="1"/>
      <c r="E4067" s="1"/>
      <c r="F4067" s="1"/>
    </row>
    <row r="4068" spans="1:6" x14ac:dyDescent="0.25">
      <c r="A4068" s="188"/>
      <c r="B4068" s="188"/>
      <c r="C4068" s="1"/>
      <c r="D4068" s="1"/>
      <c r="E4068" s="1"/>
      <c r="F4068" s="1"/>
    </row>
    <row r="4069" spans="1:6" x14ac:dyDescent="0.25">
      <c r="A4069" s="188"/>
      <c r="B4069" s="188"/>
      <c r="C4069" s="1"/>
      <c r="D4069" s="1"/>
      <c r="E4069" s="1"/>
      <c r="F4069" s="1"/>
    </row>
    <row r="4070" spans="1:6" x14ac:dyDescent="0.25">
      <c r="A4070" s="188"/>
      <c r="B4070" s="188"/>
      <c r="C4070" s="1"/>
      <c r="D4070" s="1"/>
      <c r="E4070" s="1"/>
      <c r="F4070" s="1"/>
    </row>
    <row r="4071" spans="1:6" x14ac:dyDescent="0.25">
      <c r="A4071" s="188"/>
      <c r="B4071" s="188"/>
      <c r="C4071" s="1"/>
      <c r="D4071" s="1"/>
      <c r="E4071" s="1"/>
      <c r="F4071" s="1"/>
    </row>
    <row r="4072" spans="1:6" x14ac:dyDescent="0.25">
      <c r="A4072" s="188"/>
      <c r="B4072" s="188"/>
      <c r="C4072" s="1"/>
      <c r="D4072" s="1"/>
      <c r="E4072" s="1"/>
      <c r="F4072" s="1"/>
    </row>
    <row r="4073" spans="1:6" x14ac:dyDescent="0.25">
      <c r="A4073" s="188"/>
      <c r="B4073" s="188"/>
      <c r="C4073" s="1"/>
      <c r="D4073" s="1"/>
      <c r="E4073" s="1"/>
      <c r="F4073" s="1"/>
    </row>
    <row r="4074" spans="1:6" x14ac:dyDescent="0.25">
      <c r="A4074" s="188"/>
      <c r="B4074" s="188"/>
      <c r="C4074" s="1"/>
      <c r="D4074" s="1"/>
      <c r="E4074" s="1"/>
      <c r="F4074" s="1"/>
    </row>
    <row r="4075" spans="1:6" x14ac:dyDescent="0.25">
      <c r="A4075" s="188"/>
      <c r="B4075" s="188"/>
      <c r="C4075" s="1"/>
      <c r="D4075" s="1"/>
      <c r="E4075" s="1"/>
      <c r="F4075" s="1"/>
    </row>
    <row r="4076" spans="1:6" x14ac:dyDescent="0.25">
      <c r="A4076" s="188"/>
      <c r="B4076" s="188"/>
      <c r="C4076" s="1"/>
      <c r="D4076" s="1"/>
      <c r="E4076" s="1"/>
      <c r="F4076" s="1"/>
    </row>
    <row r="4077" spans="1:6" x14ac:dyDescent="0.25">
      <c r="A4077" s="188"/>
      <c r="B4077" s="188"/>
      <c r="C4077" s="1"/>
      <c r="D4077" s="1"/>
      <c r="E4077" s="1"/>
      <c r="F4077" s="1"/>
    </row>
    <row r="4078" spans="1:6" x14ac:dyDescent="0.25">
      <c r="A4078" s="188"/>
      <c r="B4078" s="188"/>
      <c r="C4078" s="1"/>
      <c r="D4078" s="1"/>
      <c r="E4078" s="1"/>
      <c r="F4078" s="1"/>
    </row>
    <row r="4079" spans="1:6" x14ac:dyDescent="0.25">
      <c r="A4079" s="188"/>
      <c r="B4079" s="188"/>
      <c r="C4079" s="1"/>
      <c r="D4079" s="1"/>
      <c r="E4079" s="1"/>
      <c r="F4079" s="1"/>
    </row>
    <row r="4080" spans="1:6" x14ac:dyDescent="0.25">
      <c r="A4080" s="188"/>
      <c r="B4080" s="188"/>
      <c r="C4080" s="1"/>
      <c r="D4080" s="1"/>
      <c r="E4080" s="1"/>
      <c r="F4080" s="1"/>
    </row>
    <row r="4081" spans="1:6" x14ac:dyDescent="0.25">
      <c r="A4081" s="188"/>
      <c r="B4081" s="188"/>
      <c r="C4081" s="1"/>
      <c r="D4081" s="1"/>
      <c r="E4081" s="1"/>
      <c r="F4081" s="1"/>
    </row>
    <row r="4082" spans="1:6" x14ac:dyDescent="0.25">
      <c r="A4082" s="188"/>
      <c r="B4082" s="188"/>
      <c r="C4082" s="1"/>
      <c r="D4082" s="1"/>
      <c r="E4082" s="1"/>
      <c r="F4082" s="1"/>
    </row>
    <row r="4083" spans="1:6" x14ac:dyDescent="0.25">
      <c r="A4083" s="188"/>
      <c r="B4083" s="188"/>
      <c r="C4083" s="1"/>
      <c r="D4083" s="1"/>
      <c r="E4083" s="1"/>
      <c r="F4083" s="1"/>
    </row>
    <row r="4084" spans="1:6" x14ac:dyDescent="0.25">
      <c r="A4084" s="188"/>
      <c r="B4084" s="188"/>
      <c r="C4084" s="1"/>
      <c r="D4084" s="1"/>
      <c r="E4084" s="1"/>
      <c r="F4084" s="1"/>
    </row>
    <row r="4085" spans="1:6" x14ac:dyDescent="0.25">
      <c r="A4085" s="188"/>
      <c r="B4085" s="188"/>
      <c r="C4085" s="1"/>
      <c r="D4085" s="1"/>
      <c r="E4085" s="1"/>
      <c r="F4085" s="1"/>
    </row>
    <row r="4086" spans="1:6" x14ac:dyDescent="0.25">
      <c r="A4086" s="188"/>
      <c r="B4086" s="188"/>
      <c r="C4086" s="1"/>
      <c r="D4086" s="1"/>
      <c r="E4086" s="1"/>
      <c r="F4086" s="1"/>
    </row>
    <row r="4087" spans="1:6" x14ac:dyDescent="0.25">
      <c r="A4087" s="188"/>
      <c r="B4087" s="188"/>
      <c r="C4087" s="1"/>
      <c r="D4087" s="1"/>
      <c r="E4087" s="1"/>
      <c r="F4087" s="1"/>
    </row>
    <row r="4088" spans="1:6" x14ac:dyDescent="0.25">
      <c r="A4088" s="188"/>
      <c r="B4088" s="188"/>
      <c r="C4088" s="1"/>
      <c r="D4088" s="1"/>
      <c r="E4088" s="1"/>
      <c r="F4088" s="1"/>
    </row>
    <row r="4089" spans="1:6" x14ac:dyDescent="0.25">
      <c r="A4089" s="188"/>
      <c r="B4089" s="188"/>
      <c r="C4089" s="1"/>
      <c r="D4089" s="1"/>
      <c r="E4089" s="1"/>
      <c r="F4089" s="1"/>
    </row>
    <row r="4090" spans="1:6" x14ac:dyDescent="0.25">
      <c r="A4090" s="188"/>
      <c r="B4090" s="188"/>
      <c r="C4090" s="1"/>
      <c r="D4090" s="1"/>
      <c r="E4090" s="1"/>
      <c r="F4090" s="1"/>
    </row>
    <row r="4091" spans="1:6" x14ac:dyDescent="0.25">
      <c r="A4091" s="188"/>
      <c r="B4091" s="188"/>
      <c r="C4091" s="1"/>
      <c r="D4091" s="1"/>
      <c r="E4091" s="1"/>
      <c r="F4091" s="1"/>
    </row>
    <row r="4092" spans="1:6" x14ac:dyDescent="0.25">
      <c r="A4092" s="188"/>
      <c r="B4092" s="188"/>
      <c r="C4092" s="1"/>
      <c r="D4092" s="1"/>
      <c r="E4092" s="1"/>
      <c r="F4092" s="1"/>
    </row>
    <row r="4093" spans="1:6" x14ac:dyDescent="0.25">
      <c r="A4093" s="188"/>
      <c r="B4093" s="188"/>
      <c r="C4093" s="1"/>
      <c r="D4093" s="1"/>
      <c r="E4093" s="1"/>
      <c r="F4093" s="1"/>
    </row>
    <row r="4094" spans="1:6" x14ac:dyDescent="0.25">
      <c r="A4094" s="188"/>
      <c r="B4094" s="188"/>
      <c r="C4094" s="1"/>
      <c r="D4094" s="1"/>
      <c r="E4094" s="1"/>
      <c r="F4094" s="1"/>
    </row>
    <row r="4095" spans="1:6" x14ac:dyDescent="0.25">
      <c r="A4095" s="188"/>
      <c r="B4095" s="188"/>
      <c r="C4095" s="1"/>
      <c r="D4095" s="1"/>
      <c r="E4095" s="1"/>
      <c r="F4095" s="1"/>
    </row>
    <row r="4096" spans="1:6" x14ac:dyDescent="0.25">
      <c r="A4096" s="188"/>
      <c r="B4096" s="188"/>
      <c r="C4096" s="1"/>
      <c r="D4096" s="1"/>
      <c r="E4096" s="1"/>
      <c r="F4096" s="1"/>
    </row>
    <row r="4097" spans="1:6" x14ac:dyDescent="0.25">
      <c r="A4097" s="188"/>
      <c r="B4097" s="188"/>
      <c r="C4097" s="1"/>
      <c r="D4097" s="1"/>
      <c r="E4097" s="1"/>
      <c r="F4097" s="1"/>
    </row>
    <row r="4098" spans="1:6" x14ac:dyDescent="0.25">
      <c r="A4098" s="188"/>
      <c r="B4098" s="188"/>
      <c r="C4098" s="1"/>
      <c r="D4098" s="1"/>
      <c r="E4098" s="1"/>
      <c r="F4098" s="1"/>
    </row>
    <row r="4099" spans="1:6" x14ac:dyDescent="0.25">
      <c r="A4099" s="188"/>
      <c r="B4099" s="188"/>
      <c r="C4099" s="1"/>
      <c r="D4099" s="1"/>
      <c r="E4099" s="1"/>
      <c r="F4099" s="1"/>
    </row>
    <row r="4100" spans="1:6" x14ac:dyDescent="0.25">
      <c r="A4100" s="188"/>
      <c r="B4100" s="188"/>
      <c r="C4100" s="1"/>
      <c r="D4100" s="1"/>
      <c r="E4100" s="1"/>
      <c r="F4100" s="1"/>
    </row>
    <row r="4101" spans="1:6" x14ac:dyDescent="0.25">
      <c r="A4101" s="188"/>
      <c r="B4101" s="188"/>
      <c r="C4101" s="1"/>
      <c r="D4101" s="1"/>
      <c r="E4101" s="1"/>
      <c r="F4101" s="1"/>
    </row>
    <row r="4102" spans="1:6" x14ac:dyDescent="0.25">
      <c r="A4102" s="188"/>
      <c r="B4102" s="188"/>
      <c r="C4102" s="1"/>
      <c r="D4102" s="1"/>
      <c r="E4102" s="1"/>
      <c r="F4102" s="1"/>
    </row>
    <row r="4103" spans="1:6" x14ac:dyDescent="0.25">
      <c r="A4103" s="188"/>
      <c r="B4103" s="188"/>
      <c r="C4103" s="1"/>
      <c r="D4103" s="1"/>
      <c r="E4103" s="1"/>
      <c r="F4103" s="1"/>
    </row>
    <row r="4104" spans="1:6" x14ac:dyDescent="0.25">
      <c r="A4104" s="188"/>
      <c r="B4104" s="188"/>
      <c r="C4104" s="1"/>
      <c r="D4104" s="1"/>
      <c r="E4104" s="1"/>
      <c r="F4104" s="1"/>
    </row>
    <row r="4105" spans="1:6" x14ac:dyDescent="0.25">
      <c r="A4105" s="188"/>
      <c r="B4105" s="188"/>
      <c r="C4105" s="1"/>
      <c r="D4105" s="1"/>
      <c r="E4105" s="1"/>
      <c r="F4105" s="1"/>
    </row>
    <row r="4106" spans="1:6" x14ac:dyDescent="0.25">
      <c r="A4106" s="188"/>
      <c r="B4106" s="188"/>
      <c r="C4106" s="1"/>
      <c r="D4106" s="1"/>
      <c r="E4106" s="1"/>
      <c r="F4106" s="1"/>
    </row>
    <row r="4107" spans="1:6" x14ac:dyDescent="0.25">
      <c r="A4107" s="188"/>
      <c r="B4107" s="188"/>
      <c r="C4107" s="1"/>
      <c r="D4107" s="1"/>
      <c r="E4107" s="1"/>
      <c r="F4107" s="1"/>
    </row>
    <row r="4108" spans="1:6" x14ac:dyDescent="0.25">
      <c r="A4108" s="188"/>
      <c r="B4108" s="188"/>
      <c r="C4108" s="1"/>
      <c r="D4108" s="1"/>
      <c r="E4108" s="1"/>
      <c r="F4108" s="1"/>
    </row>
    <row r="4109" spans="1:6" x14ac:dyDescent="0.25">
      <c r="A4109" s="188"/>
      <c r="B4109" s="188"/>
      <c r="C4109" s="1"/>
      <c r="D4109" s="1"/>
      <c r="E4109" s="1"/>
      <c r="F4109" s="1"/>
    </row>
    <row r="4110" spans="1:6" x14ac:dyDescent="0.25">
      <c r="A4110" s="188"/>
      <c r="B4110" s="188"/>
      <c r="C4110" s="1"/>
      <c r="D4110" s="1"/>
      <c r="E4110" s="1"/>
      <c r="F4110" s="1"/>
    </row>
    <row r="4111" spans="1:6" x14ac:dyDescent="0.25">
      <c r="A4111" s="188"/>
      <c r="B4111" s="188"/>
      <c r="C4111" s="1"/>
      <c r="D4111" s="1"/>
      <c r="E4111" s="1"/>
      <c r="F4111" s="1"/>
    </row>
    <row r="4112" spans="1:6" x14ac:dyDescent="0.25">
      <c r="A4112" s="188"/>
      <c r="B4112" s="188"/>
      <c r="C4112" s="1"/>
      <c r="D4112" s="1"/>
      <c r="E4112" s="1"/>
      <c r="F4112" s="1"/>
    </row>
    <row r="4113" spans="1:6" x14ac:dyDescent="0.25">
      <c r="A4113" s="188"/>
      <c r="B4113" s="188"/>
      <c r="C4113" s="1"/>
      <c r="D4113" s="1"/>
      <c r="E4113" s="1"/>
      <c r="F4113" s="1"/>
    </row>
    <row r="4114" spans="1:6" x14ac:dyDescent="0.25">
      <c r="A4114" s="188"/>
      <c r="B4114" s="188"/>
      <c r="C4114" s="1"/>
      <c r="D4114" s="1"/>
      <c r="E4114" s="1"/>
      <c r="F4114" s="1"/>
    </row>
    <row r="4115" spans="1:6" x14ac:dyDescent="0.25">
      <c r="A4115" s="188"/>
      <c r="B4115" s="188"/>
      <c r="C4115" s="1"/>
      <c r="D4115" s="1"/>
      <c r="E4115" s="1"/>
      <c r="F4115" s="1"/>
    </row>
    <row r="4116" spans="1:6" x14ac:dyDescent="0.25">
      <c r="A4116" s="188"/>
      <c r="B4116" s="188"/>
      <c r="C4116" s="1"/>
      <c r="D4116" s="1"/>
      <c r="E4116" s="1"/>
      <c r="F4116" s="1"/>
    </row>
    <row r="4117" spans="1:6" x14ac:dyDescent="0.25">
      <c r="A4117" s="188"/>
      <c r="B4117" s="188"/>
      <c r="C4117" s="1"/>
      <c r="D4117" s="1"/>
      <c r="E4117" s="1"/>
      <c r="F4117" s="1"/>
    </row>
    <row r="4118" spans="1:6" x14ac:dyDescent="0.25">
      <c r="A4118" s="188"/>
      <c r="B4118" s="188"/>
      <c r="C4118" s="1"/>
      <c r="D4118" s="1"/>
      <c r="E4118" s="1"/>
      <c r="F4118" s="1"/>
    </row>
    <row r="4119" spans="1:6" x14ac:dyDescent="0.25">
      <c r="A4119" s="188"/>
      <c r="B4119" s="188"/>
      <c r="C4119" s="1"/>
      <c r="D4119" s="1"/>
      <c r="E4119" s="1"/>
      <c r="F4119" s="1"/>
    </row>
    <row r="4120" spans="1:6" x14ac:dyDescent="0.25">
      <c r="A4120" s="188"/>
      <c r="B4120" s="188"/>
      <c r="C4120" s="1"/>
      <c r="D4120" s="1"/>
      <c r="E4120" s="1"/>
      <c r="F4120" s="1"/>
    </row>
    <row r="4121" spans="1:6" x14ac:dyDescent="0.25">
      <c r="A4121" s="188"/>
      <c r="B4121" s="188"/>
      <c r="C4121" s="1"/>
      <c r="D4121" s="1"/>
      <c r="E4121" s="1"/>
      <c r="F4121" s="1"/>
    </row>
    <row r="4122" spans="1:6" x14ac:dyDescent="0.25">
      <c r="A4122" s="188"/>
      <c r="B4122" s="188"/>
      <c r="C4122" s="1"/>
      <c r="D4122" s="1"/>
      <c r="E4122" s="1"/>
      <c r="F4122" s="1"/>
    </row>
    <row r="4123" spans="1:6" x14ac:dyDescent="0.25">
      <c r="A4123" s="188"/>
      <c r="B4123" s="188"/>
      <c r="C4123" s="1"/>
      <c r="D4123" s="1"/>
      <c r="E4123" s="1"/>
      <c r="F4123" s="1"/>
    </row>
    <row r="4124" spans="1:6" x14ac:dyDescent="0.25">
      <c r="A4124" s="188"/>
      <c r="B4124" s="188"/>
      <c r="C4124" s="1"/>
      <c r="D4124" s="1"/>
      <c r="E4124" s="1"/>
      <c r="F4124" s="1"/>
    </row>
    <row r="4125" spans="1:6" x14ac:dyDescent="0.25">
      <c r="A4125" s="188"/>
      <c r="B4125" s="188"/>
      <c r="C4125" s="1"/>
      <c r="D4125" s="1"/>
      <c r="E4125" s="1"/>
      <c r="F4125" s="1"/>
    </row>
    <row r="4126" spans="1:6" x14ac:dyDescent="0.25">
      <c r="A4126" s="188"/>
      <c r="B4126" s="188"/>
      <c r="C4126" s="1"/>
      <c r="D4126" s="1"/>
      <c r="E4126" s="1"/>
      <c r="F4126" s="1"/>
    </row>
    <row r="4127" spans="1:6" x14ac:dyDescent="0.25">
      <c r="A4127" s="188"/>
      <c r="B4127" s="188"/>
      <c r="C4127" s="1"/>
      <c r="D4127" s="1"/>
      <c r="E4127" s="1"/>
      <c r="F4127" s="1"/>
    </row>
    <row r="4128" spans="1:6" x14ac:dyDescent="0.25">
      <c r="A4128" s="188"/>
      <c r="B4128" s="188"/>
      <c r="C4128" s="1"/>
      <c r="D4128" s="1"/>
      <c r="E4128" s="1"/>
      <c r="F4128" s="1"/>
    </row>
    <row r="4129" spans="1:6" x14ac:dyDescent="0.25">
      <c r="A4129" s="188"/>
      <c r="B4129" s="188"/>
      <c r="C4129" s="1"/>
      <c r="D4129" s="1"/>
      <c r="E4129" s="1"/>
      <c r="F4129" s="1"/>
    </row>
    <row r="4130" spans="1:6" x14ac:dyDescent="0.25">
      <c r="A4130" s="188"/>
      <c r="B4130" s="188"/>
      <c r="C4130" s="1"/>
      <c r="D4130" s="1"/>
      <c r="E4130" s="1"/>
      <c r="F4130" s="1"/>
    </row>
    <row r="4131" spans="1:6" x14ac:dyDescent="0.25">
      <c r="A4131" s="188"/>
      <c r="B4131" s="188"/>
      <c r="C4131" s="1"/>
      <c r="D4131" s="1"/>
      <c r="E4131" s="1"/>
      <c r="F4131" s="1"/>
    </row>
    <row r="4132" spans="1:6" x14ac:dyDescent="0.25">
      <c r="A4132" s="188"/>
      <c r="B4132" s="188"/>
      <c r="C4132" s="1"/>
      <c r="D4132" s="1"/>
      <c r="E4132" s="1"/>
      <c r="F4132" s="1"/>
    </row>
    <row r="4133" spans="1:6" x14ac:dyDescent="0.25">
      <c r="A4133" s="188"/>
      <c r="B4133" s="188"/>
      <c r="C4133" s="1"/>
      <c r="D4133" s="1"/>
      <c r="E4133" s="1"/>
      <c r="F4133" s="1"/>
    </row>
    <row r="4134" spans="1:6" x14ac:dyDescent="0.25">
      <c r="A4134" s="188"/>
      <c r="B4134" s="188"/>
      <c r="C4134" s="1"/>
      <c r="D4134" s="1"/>
      <c r="E4134" s="1"/>
      <c r="F4134" s="1"/>
    </row>
    <row r="4135" spans="1:6" x14ac:dyDescent="0.25">
      <c r="A4135" s="188"/>
      <c r="B4135" s="188"/>
      <c r="C4135" s="1"/>
      <c r="D4135" s="1"/>
      <c r="E4135" s="1"/>
      <c r="F4135" s="1"/>
    </row>
    <row r="4136" spans="1:6" x14ac:dyDescent="0.25">
      <c r="A4136" s="188"/>
      <c r="B4136" s="188"/>
      <c r="C4136" s="1"/>
      <c r="D4136" s="1"/>
      <c r="E4136" s="1"/>
      <c r="F4136" s="1"/>
    </row>
    <row r="4137" spans="1:6" x14ac:dyDescent="0.25">
      <c r="A4137" s="188"/>
      <c r="B4137" s="188"/>
      <c r="C4137" s="1"/>
      <c r="D4137" s="1"/>
      <c r="E4137" s="1"/>
      <c r="F4137" s="1"/>
    </row>
    <row r="4138" spans="1:6" x14ac:dyDescent="0.25">
      <c r="A4138" s="188"/>
      <c r="B4138" s="188"/>
      <c r="C4138" s="1"/>
      <c r="D4138" s="1"/>
      <c r="E4138" s="1"/>
      <c r="F4138" s="1"/>
    </row>
    <row r="4139" spans="1:6" x14ac:dyDescent="0.25">
      <c r="A4139" s="188"/>
      <c r="B4139" s="188"/>
      <c r="C4139" s="1"/>
      <c r="D4139" s="1"/>
      <c r="E4139" s="1"/>
      <c r="F4139" s="1"/>
    </row>
    <row r="4140" spans="1:6" x14ac:dyDescent="0.25">
      <c r="A4140" s="188"/>
      <c r="B4140" s="188"/>
      <c r="C4140" s="1"/>
      <c r="D4140" s="1"/>
      <c r="E4140" s="1"/>
      <c r="F4140" s="1"/>
    </row>
    <row r="4141" spans="1:6" x14ac:dyDescent="0.25">
      <c r="A4141" s="188"/>
      <c r="B4141" s="188"/>
      <c r="C4141" s="1"/>
      <c r="D4141" s="1"/>
      <c r="E4141" s="1"/>
      <c r="F4141" s="1"/>
    </row>
    <row r="4142" spans="1:6" x14ac:dyDescent="0.25">
      <c r="A4142" s="188"/>
      <c r="B4142" s="188"/>
      <c r="C4142" s="1"/>
      <c r="D4142" s="1"/>
      <c r="E4142" s="1"/>
      <c r="F4142" s="1"/>
    </row>
    <row r="4143" spans="1:6" x14ac:dyDescent="0.25">
      <c r="A4143" s="188"/>
      <c r="B4143" s="188"/>
      <c r="C4143" s="1"/>
      <c r="D4143" s="1"/>
      <c r="E4143" s="1"/>
      <c r="F4143" s="1"/>
    </row>
    <row r="4144" spans="1:6" x14ac:dyDescent="0.25">
      <c r="A4144" s="188"/>
      <c r="B4144" s="188"/>
      <c r="C4144" s="1"/>
      <c r="D4144" s="1"/>
      <c r="E4144" s="1"/>
      <c r="F4144" s="1"/>
    </row>
    <row r="4145" spans="1:6" x14ac:dyDescent="0.25">
      <c r="A4145" s="188"/>
      <c r="B4145" s="188"/>
      <c r="C4145" s="1"/>
      <c r="D4145" s="1"/>
      <c r="E4145" s="1"/>
      <c r="F4145" s="1"/>
    </row>
    <row r="4146" spans="1:6" x14ac:dyDescent="0.25">
      <c r="A4146" s="188"/>
      <c r="B4146" s="188"/>
      <c r="C4146" s="1"/>
      <c r="D4146" s="1"/>
      <c r="E4146" s="1"/>
      <c r="F4146" s="1"/>
    </row>
    <row r="4147" spans="1:6" x14ac:dyDescent="0.25">
      <c r="A4147" s="188"/>
      <c r="B4147" s="188"/>
      <c r="C4147" s="1"/>
      <c r="D4147" s="1"/>
      <c r="E4147" s="1"/>
      <c r="F4147" s="1"/>
    </row>
    <row r="4148" spans="1:6" x14ac:dyDescent="0.25">
      <c r="A4148" s="188"/>
      <c r="B4148" s="188"/>
      <c r="C4148" s="1"/>
      <c r="D4148" s="1"/>
      <c r="E4148" s="1"/>
      <c r="F4148" s="1"/>
    </row>
    <row r="4149" spans="1:6" x14ac:dyDescent="0.25">
      <c r="A4149" s="188"/>
      <c r="B4149" s="188"/>
      <c r="C4149" s="1"/>
      <c r="D4149" s="1"/>
      <c r="E4149" s="1"/>
      <c r="F4149" s="1"/>
    </row>
    <row r="4150" spans="1:6" x14ac:dyDescent="0.25">
      <c r="A4150" s="188"/>
      <c r="B4150" s="188"/>
      <c r="C4150" s="1"/>
      <c r="D4150" s="1"/>
      <c r="E4150" s="1"/>
      <c r="F4150" s="1"/>
    </row>
    <row r="4151" spans="1:6" x14ac:dyDescent="0.25">
      <c r="A4151" s="188"/>
      <c r="B4151" s="188"/>
      <c r="C4151" s="1"/>
      <c r="D4151" s="1"/>
      <c r="E4151" s="1"/>
      <c r="F4151" s="1"/>
    </row>
    <row r="4152" spans="1:6" x14ac:dyDescent="0.25">
      <c r="A4152" s="188"/>
      <c r="B4152" s="188"/>
      <c r="C4152" s="1"/>
      <c r="D4152" s="1"/>
      <c r="E4152" s="1"/>
      <c r="F4152" s="1"/>
    </row>
    <row r="4153" spans="1:6" x14ac:dyDescent="0.25">
      <c r="A4153" s="188"/>
      <c r="B4153" s="188"/>
      <c r="C4153" s="1"/>
      <c r="D4153" s="1"/>
      <c r="E4153" s="1"/>
      <c r="F4153" s="1"/>
    </row>
    <row r="4154" spans="1:6" x14ac:dyDescent="0.25">
      <c r="A4154" s="188"/>
      <c r="B4154" s="188"/>
      <c r="C4154" s="1"/>
      <c r="D4154" s="1"/>
      <c r="E4154" s="1"/>
      <c r="F4154" s="1"/>
    </row>
    <row r="4155" spans="1:6" x14ac:dyDescent="0.25">
      <c r="A4155" s="188"/>
      <c r="B4155" s="188"/>
      <c r="C4155" s="1"/>
      <c r="D4155" s="1"/>
      <c r="E4155" s="1"/>
      <c r="F4155" s="1"/>
    </row>
    <row r="4156" spans="1:6" x14ac:dyDescent="0.25">
      <c r="A4156" s="188"/>
      <c r="B4156" s="188"/>
      <c r="C4156" s="1"/>
      <c r="D4156" s="1"/>
      <c r="E4156" s="1"/>
      <c r="F4156" s="1"/>
    </row>
    <row r="4157" spans="1:6" x14ac:dyDescent="0.25">
      <c r="A4157" s="188"/>
      <c r="B4157" s="188"/>
      <c r="C4157" s="1"/>
      <c r="D4157" s="1"/>
      <c r="E4157" s="1"/>
      <c r="F4157" s="1"/>
    </row>
    <row r="4158" spans="1:6" x14ac:dyDescent="0.25">
      <c r="A4158" s="188"/>
      <c r="B4158" s="188"/>
      <c r="C4158" s="1"/>
      <c r="D4158" s="1"/>
      <c r="E4158" s="1"/>
      <c r="F4158" s="1"/>
    </row>
    <row r="4159" spans="1:6" x14ac:dyDescent="0.25">
      <c r="A4159" s="188"/>
      <c r="B4159" s="188"/>
      <c r="C4159" s="1"/>
      <c r="D4159" s="1"/>
      <c r="E4159" s="1"/>
      <c r="F4159" s="1"/>
    </row>
    <row r="4160" spans="1:6" x14ac:dyDescent="0.25">
      <c r="A4160" s="188"/>
      <c r="B4160" s="188"/>
      <c r="C4160" s="1"/>
      <c r="D4160" s="1"/>
      <c r="E4160" s="1"/>
      <c r="F4160" s="1"/>
    </row>
    <row r="4161" spans="1:6" x14ac:dyDescent="0.25">
      <c r="A4161" s="188"/>
      <c r="B4161" s="188"/>
      <c r="C4161" s="1"/>
      <c r="D4161" s="1"/>
      <c r="E4161" s="1"/>
      <c r="F4161" s="1"/>
    </row>
    <row r="4162" spans="1:6" x14ac:dyDescent="0.25">
      <c r="A4162" s="188"/>
      <c r="B4162" s="188"/>
      <c r="C4162" s="1"/>
      <c r="D4162" s="1"/>
      <c r="E4162" s="1"/>
      <c r="F4162" s="1"/>
    </row>
    <row r="4163" spans="1:6" x14ac:dyDescent="0.25">
      <c r="A4163" s="188"/>
      <c r="B4163" s="188"/>
      <c r="C4163" s="1"/>
      <c r="D4163" s="1"/>
      <c r="E4163" s="1"/>
      <c r="F4163" s="1"/>
    </row>
    <row r="4164" spans="1:6" x14ac:dyDescent="0.25">
      <c r="A4164" s="188"/>
      <c r="B4164" s="188"/>
      <c r="C4164" s="1"/>
      <c r="D4164" s="1"/>
      <c r="E4164" s="1"/>
      <c r="F4164" s="1"/>
    </row>
    <row r="4165" spans="1:6" x14ac:dyDescent="0.25">
      <c r="A4165" s="188"/>
      <c r="B4165" s="188"/>
      <c r="C4165" s="1"/>
      <c r="D4165" s="1"/>
      <c r="E4165" s="1"/>
      <c r="F4165" s="1"/>
    </row>
    <row r="4166" spans="1:6" x14ac:dyDescent="0.25">
      <c r="A4166" s="188"/>
      <c r="B4166" s="188"/>
      <c r="C4166" s="1"/>
      <c r="D4166" s="1"/>
      <c r="E4166" s="1"/>
      <c r="F4166" s="1"/>
    </row>
    <row r="4167" spans="1:6" x14ac:dyDescent="0.25">
      <c r="A4167" s="188"/>
      <c r="B4167" s="188"/>
      <c r="C4167" s="1"/>
      <c r="D4167" s="1"/>
      <c r="E4167" s="1"/>
      <c r="F4167" s="1"/>
    </row>
    <row r="4168" spans="1:6" x14ac:dyDescent="0.25">
      <c r="A4168" s="188"/>
      <c r="B4168" s="188"/>
      <c r="C4168" s="1"/>
      <c r="D4168" s="1"/>
      <c r="E4168" s="1"/>
      <c r="F4168" s="1"/>
    </row>
    <row r="4169" spans="1:6" x14ac:dyDescent="0.25">
      <c r="A4169" s="188"/>
      <c r="B4169" s="188"/>
      <c r="C4169" s="1"/>
      <c r="D4169" s="1"/>
      <c r="E4169" s="1"/>
      <c r="F4169" s="1"/>
    </row>
    <row r="4170" spans="1:6" x14ac:dyDescent="0.25">
      <c r="A4170" s="188"/>
      <c r="B4170" s="188"/>
      <c r="C4170" s="1"/>
      <c r="D4170" s="1"/>
      <c r="E4170" s="1"/>
      <c r="F4170" s="1"/>
    </row>
    <row r="4171" spans="1:6" x14ac:dyDescent="0.25">
      <c r="A4171" s="188"/>
      <c r="B4171" s="188"/>
      <c r="C4171" s="1"/>
      <c r="D4171" s="1"/>
      <c r="E4171" s="1"/>
      <c r="F4171" s="1"/>
    </row>
    <row r="4172" spans="1:6" x14ac:dyDescent="0.25">
      <c r="A4172" s="188"/>
      <c r="B4172" s="188"/>
      <c r="C4172" s="1"/>
      <c r="D4172" s="1"/>
      <c r="E4172" s="1"/>
      <c r="F4172" s="1"/>
    </row>
    <row r="4173" spans="1:6" x14ac:dyDescent="0.25">
      <c r="A4173" s="188"/>
      <c r="B4173" s="188"/>
      <c r="C4173" s="1"/>
      <c r="D4173" s="1"/>
      <c r="E4173" s="1"/>
      <c r="F4173" s="1"/>
    </row>
    <row r="4174" spans="1:6" x14ac:dyDescent="0.25">
      <c r="A4174" s="188"/>
      <c r="B4174" s="188"/>
      <c r="C4174" s="1"/>
      <c r="D4174" s="1"/>
      <c r="E4174" s="1"/>
      <c r="F4174" s="1"/>
    </row>
    <row r="4175" spans="1:6" x14ac:dyDescent="0.25">
      <c r="A4175" s="188"/>
      <c r="B4175" s="188"/>
      <c r="C4175" s="1"/>
      <c r="D4175" s="1"/>
      <c r="E4175" s="1"/>
      <c r="F4175" s="1"/>
    </row>
    <row r="4176" spans="1:6" x14ac:dyDescent="0.25">
      <c r="A4176" s="188"/>
      <c r="B4176" s="188"/>
      <c r="C4176" s="1"/>
      <c r="D4176" s="1"/>
      <c r="E4176" s="1"/>
      <c r="F4176" s="1"/>
    </row>
    <row r="4177" spans="1:6" x14ac:dyDescent="0.25">
      <c r="A4177" s="188"/>
      <c r="B4177" s="188"/>
      <c r="C4177" s="1"/>
      <c r="D4177" s="1"/>
      <c r="E4177" s="1"/>
      <c r="F4177" s="1"/>
    </row>
    <row r="4178" spans="1:6" x14ac:dyDescent="0.25">
      <c r="A4178" s="188"/>
      <c r="B4178" s="188"/>
      <c r="C4178" s="1"/>
      <c r="D4178" s="1"/>
      <c r="E4178" s="1"/>
      <c r="F4178" s="1"/>
    </row>
    <row r="4179" spans="1:6" x14ac:dyDescent="0.25">
      <c r="A4179" s="188"/>
      <c r="B4179" s="188"/>
      <c r="C4179" s="1"/>
      <c r="D4179" s="1"/>
      <c r="E4179" s="1"/>
      <c r="F4179" s="1"/>
    </row>
    <row r="4180" spans="1:6" x14ac:dyDescent="0.25">
      <c r="A4180" s="188"/>
      <c r="B4180" s="188"/>
      <c r="C4180" s="1"/>
      <c r="D4180" s="1"/>
      <c r="E4180" s="1"/>
      <c r="F4180" s="1"/>
    </row>
    <row r="4181" spans="1:6" x14ac:dyDescent="0.25">
      <c r="A4181" s="188"/>
      <c r="B4181" s="188"/>
      <c r="C4181" s="1"/>
      <c r="D4181" s="1"/>
      <c r="E4181" s="1"/>
      <c r="F4181" s="1"/>
    </row>
    <row r="4182" spans="1:6" x14ac:dyDescent="0.25">
      <c r="A4182" s="188"/>
      <c r="B4182" s="188"/>
      <c r="C4182" s="1"/>
      <c r="D4182" s="1"/>
      <c r="E4182" s="1"/>
      <c r="F4182" s="1"/>
    </row>
    <row r="4183" spans="1:6" x14ac:dyDescent="0.25">
      <c r="A4183" s="188"/>
      <c r="B4183" s="188"/>
      <c r="C4183" s="1"/>
      <c r="D4183" s="1"/>
      <c r="E4183" s="1"/>
      <c r="F4183" s="1"/>
    </row>
    <row r="4184" spans="1:6" x14ac:dyDescent="0.25">
      <c r="A4184" s="188"/>
      <c r="B4184" s="188"/>
      <c r="C4184" s="1"/>
      <c r="D4184" s="1"/>
      <c r="E4184" s="1"/>
      <c r="F4184" s="1"/>
    </row>
    <row r="4185" spans="1:6" x14ac:dyDescent="0.25">
      <c r="A4185" s="188"/>
      <c r="B4185" s="188"/>
      <c r="C4185" s="1"/>
      <c r="D4185" s="1"/>
      <c r="E4185" s="1"/>
      <c r="F4185" s="1"/>
    </row>
    <row r="4186" spans="1:6" x14ac:dyDescent="0.25">
      <c r="A4186" s="188"/>
      <c r="B4186" s="188"/>
      <c r="C4186" s="1"/>
      <c r="D4186" s="1"/>
      <c r="E4186" s="1"/>
      <c r="F4186" s="1"/>
    </row>
    <row r="4187" spans="1:6" x14ac:dyDescent="0.25">
      <c r="A4187" s="188"/>
      <c r="B4187" s="188"/>
      <c r="C4187" s="1"/>
      <c r="D4187" s="1"/>
      <c r="E4187" s="1"/>
      <c r="F4187" s="1"/>
    </row>
    <row r="4188" spans="1:6" x14ac:dyDescent="0.25">
      <c r="A4188" s="188"/>
      <c r="B4188" s="188"/>
      <c r="C4188" s="1"/>
      <c r="D4188" s="1"/>
      <c r="E4188" s="1"/>
      <c r="F4188" s="1"/>
    </row>
    <row r="4189" spans="1:6" x14ac:dyDescent="0.25">
      <c r="A4189" s="188"/>
      <c r="B4189" s="188"/>
      <c r="C4189" s="1"/>
      <c r="D4189" s="1"/>
      <c r="E4189" s="1"/>
      <c r="F4189" s="1"/>
    </row>
    <row r="4190" spans="1:6" x14ac:dyDescent="0.25">
      <c r="A4190" s="188"/>
      <c r="B4190" s="188"/>
      <c r="C4190" s="1"/>
      <c r="D4190" s="1"/>
      <c r="E4190" s="1"/>
      <c r="F4190" s="1"/>
    </row>
    <row r="4191" spans="1:6" x14ac:dyDescent="0.25">
      <c r="A4191" s="188"/>
      <c r="B4191" s="188"/>
      <c r="C4191" s="1"/>
      <c r="D4191" s="1"/>
      <c r="E4191" s="1"/>
      <c r="F4191" s="1"/>
    </row>
    <row r="4192" spans="1:6" x14ac:dyDescent="0.25">
      <c r="A4192" s="188"/>
      <c r="B4192" s="188"/>
      <c r="C4192" s="1"/>
      <c r="D4192" s="1"/>
      <c r="E4192" s="1"/>
      <c r="F4192" s="1"/>
    </row>
    <row r="4193" spans="1:6" x14ac:dyDescent="0.25">
      <c r="A4193" s="188"/>
      <c r="B4193" s="188"/>
      <c r="C4193" s="1"/>
      <c r="D4193" s="1"/>
      <c r="E4193" s="1"/>
      <c r="F4193" s="1"/>
    </row>
    <row r="4194" spans="1:6" x14ac:dyDescent="0.25">
      <c r="A4194" s="188"/>
      <c r="B4194" s="188"/>
      <c r="C4194" s="1"/>
      <c r="D4194" s="1"/>
      <c r="E4194" s="1"/>
      <c r="F4194" s="1"/>
    </row>
    <row r="4195" spans="1:6" x14ac:dyDescent="0.25">
      <c r="A4195" s="188"/>
      <c r="B4195" s="188"/>
      <c r="C4195" s="1"/>
      <c r="D4195" s="1"/>
      <c r="E4195" s="1"/>
      <c r="F4195" s="1"/>
    </row>
    <row r="4196" spans="1:6" x14ac:dyDescent="0.25">
      <c r="A4196" s="188"/>
      <c r="B4196" s="188"/>
      <c r="C4196" s="1"/>
      <c r="D4196" s="1"/>
      <c r="E4196" s="1"/>
      <c r="F4196" s="1"/>
    </row>
    <row r="4197" spans="1:6" x14ac:dyDescent="0.25">
      <c r="A4197" s="188"/>
      <c r="B4197" s="188"/>
      <c r="C4197" s="1"/>
      <c r="D4197" s="1"/>
      <c r="E4197" s="1"/>
      <c r="F4197" s="1"/>
    </row>
    <row r="4198" spans="1:6" x14ac:dyDescent="0.25">
      <c r="A4198" s="188"/>
      <c r="B4198" s="188"/>
      <c r="C4198" s="1"/>
      <c r="D4198" s="1"/>
      <c r="E4198" s="1"/>
      <c r="F4198" s="1"/>
    </row>
    <row r="4199" spans="1:6" x14ac:dyDescent="0.25">
      <c r="A4199" s="188"/>
      <c r="B4199" s="188"/>
      <c r="C4199" s="1"/>
      <c r="D4199" s="1"/>
      <c r="E4199" s="1"/>
      <c r="F4199" s="1"/>
    </row>
    <row r="4200" spans="1:6" x14ac:dyDescent="0.25">
      <c r="A4200" s="188"/>
      <c r="B4200" s="188"/>
      <c r="C4200" s="1"/>
      <c r="D4200" s="1"/>
      <c r="E4200" s="1"/>
      <c r="F4200" s="1"/>
    </row>
    <row r="4201" spans="1:6" x14ac:dyDescent="0.25">
      <c r="A4201" s="188"/>
      <c r="B4201" s="188"/>
      <c r="C4201" s="1"/>
      <c r="D4201" s="1"/>
      <c r="E4201" s="1"/>
      <c r="F4201" s="1"/>
    </row>
    <row r="4202" spans="1:6" x14ac:dyDescent="0.25">
      <c r="A4202" s="188"/>
      <c r="B4202" s="188"/>
      <c r="C4202" s="1"/>
      <c r="D4202" s="1"/>
      <c r="E4202" s="1"/>
      <c r="F4202" s="1"/>
    </row>
    <row r="4203" spans="1:6" x14ac:dyDescent="0.25">
      <c r="A4203" s="188"/>
      <c r="B4203" s="188"/>
      <c r="C4203" s="1"/>
      <c r="D4203" s="1"/>
      <c r="E4203" s="1"/>
      <c r="F4203" s="1"/>
    </row>
    <row r="4204" spans="1:6" x14ac:dyDescent="0.25">
      <c r="A4204" s="188"/>
      <c r="B4204" s="188"/>
      <c r="C4204" s="1"/>
      <c r="D4204" s="1"/>
      <c r="E4204" s="1"/>
      <c r="F4204" s="1"/>
    </row>
    <row r="4205" spans="1:6" x14ac:dyDescent="0.25">
      <c r="A4205" s="188"/>
      <c r="B4205" s="188"/>
      <c r="C4205" s="1"/>
      <c r="D4205" s="1"/>
      <c r="E4205" s="1"/>
      <c r="F4205" s="1"/>
    </row>
    <row r="4206" spans="1:6" x14ac:dyDescent="0.25">
      <c r="A4206" s="188"/>
      <c r="B4206" s="188"/>
      <c r="C4206" s="1"/>
      <c r="D4206" s="1"/>
      <c r="E4206" s="1"/>
      <c r="F4206" s="1"/>
    </row>
    <row r="4207" spans="1:6" x14ac:dyDescent="0.25">
      <c r="A4207" s="188"/>
      <c r="B4207" s="188"/>
      <c r="C4207" s="1"/>
      <c r="D4207" s="1"/>
      <c r="E4207" s="1"/>
      <c r="F4207" s="1"/>
    </row>
    <row r="4208" spans="1:6" x14ac:dyDescent="0.25">
      <c r="A4208" s="188"/>
      <c r="B4208" s="188"/>
      <c r="C4208" s="1"/>
      <c r="D4208" s="1"/>
      <c r="E4208" s="1"/>
      <c r="F4208" s="1"/>
    </row>
    <row r="4209" spans="1:6" x14ac:dyDescent="0.25">
      <c r="A4209" s="188"/>
      <c r="B4209" s="188"/>
      <c r="C4209" s="1"/>
      <c r="D4209" s="1"/>
      <c r="E4209" s="1"/>
      <c r="F4209" s="1"/>
    </row>
    <row r="4210" spans="1:6" x14ac:dyDescent="0.25">
      <c r="A4210" s="188"/>
      <c r="B4210" s="188"/>
      <c r="C4210" s="1"/>
      <c r="D4210" s="1"/>
      <c r="E4210" s="1"/>
      <c r="F4210" s="1"/>
    </row>
    <row r="4211" spans="1:6" x14ac:dyDescent="0.25">
      <c r="A4211" s="188"/>
      <c r="B4211" s="188"/>
      <c r="C4211" s="1"/>
      <c r="D4211" s="1"/>
      <c r="E4211" s="1"/>
      <c r="F4211" s="1"/>
    </row>
    <row r="4212" spans="1:6" x14ac:dyDescent="0.25">
      <c r="A4212" s="188"/>
      <c r="B4212" s="188"/>
      <c r="C4212" s="1"/>
      <c r="D4212" s="1"/>
      <c r="E4212" s="1"/>
      <c r="F4212" s="1"/>
    </row>
    <row r="4213" spans="1:6" x14ac:dyDescent="0.25">
      <c r="A4213" s="188"/>
      <c r="B4213" s="188"/>
      <c r="C4213" s="1"/>
      <c r="D4213" s="1"/>
      <c r="E4213" s="1"/>
      <c r="F4213" s="1"/>
    </row>
    <row r="4214" spans="1:6" x14ac:dyDescent="0.25">
      <c r="A4214" s="188"/>
      <c r="B4214" s="188"/>
      <c r="C4214" s="1"/>
      <c r="D4214" s="1"/>
      <c r="E4214" s="1"/>
      <c r="F4214" s="1"/>
    </row>
    <row r="4215" spans="1:6" x14ac:dyDescent="0.25">
      <c r="A4215" s="188"/>
      <c r="B4215" s="188"/>
      <c r="C4215" s="1"/>
      <c r="D4215" s="1"/>
      <c r="E4215" s="1"/>
      <c r="F4215" s="1"/>
    </row>
    <row r="4216" spans="1:6" x14ac:dyDescent="0.25">
      <c r="A4216" s="188"/>
      <c r="B4216" s="188"/>
      <c r="C4216" s="1"/>
      <c r="D4216" s="1"/>
      <c r="E4216" s="1"/>
      <c r="F4216" s="1"/>
    </row>
    <row r="4217" spans="1:6" x14ac:dyDescent="0.25">
      <c r="A4217" s="188"/>
      <c r="B4217" s="188"/>
      <c r="C4217" s="1"/>
      <c r="D4217" s="1"/>
      <c r="E4217" s="1"/>
      <c r="F4217" s="1"/>
    </row>
    <row r="4218" spans="1:6" x14ac:dyDescent="0.25">
      <c r="A4218" s="188"/>
      <c r="B4218" s="188"/>
      <c r="C4218" s="1"/>
      <c r="D4218" s="1"/>
      <c r="E4218" s="1"/>
      <c r="F4218" s="1"/>
    </row>
    <row r="4219" spans="1:6" x14ac:dyDescent="0.25">
      <c r="A4219" s="188"/>
      <c r="B4219" s="188"/>
      <c r="C4219" s="1"/>
      <c r="D4219" s="1"/>
      <c r="E4219" s="1"/>
      <c r="F4219" s="1"/>
    </row>
    <row r="4220" spans="1:6" x14ac:dyDescent="0.25">
      <c r="A4220" s="188"/>
      <c r="B4220" s="188"/>
      <c r="C4220" s="1"/>
      <c r="D4220" s="1"/>
      <c r="E4220" s="1"/>
      <c r="F4220" s="1"/>
    </row>
    <row r="4221" spans="1:6" x14ac:dyDescent="0.25">
      <c r="A4221" s="188"/>
      <c r="B4221" s="188"/>
      <c r="C4221" s="1"/>
      <c r="D4221" s="1"/>
      <c r="E4221" s="1"/>
      <c r="F4221" s="1"/>
    </row>
    <row r="4222" spans="1:6" x14ac:dyDescent="0.25">
      <c r="A4222" s="188"/>
      <c r="B4222" s="188"/>
      <c r="C4222" s="1"/>
      <c r="D4222" s="1"/>
      <c r="E4222" s="1"/>
      <c r="F4222" s="1"/>
    </row>
    <row r="4223" spans="1:6" x14ac:dyDescent="0.25">
      <c r="A4223" s="188"/>
      <c r="B4223" s="188"/>
      <c r="C4223" s="1"/>
      <c r="D4223" s="1"/>
      <c r="E4223" s="1"/>
      <c r="F4223" s="1"/>
    </row>
    <row r="4224" spans="1:6" x14ac:dyDescent="0.25">
      <c r="A4224" s="188"/>
      <c r="B4224" s="188"/>
      <c r="C4224" s="1"/>
      <c r="D4224" s="1"/>
      <c r="E4224" s="1"/>
      <c r="F4224" s="1"/>
    </row>
    <row r="4225" spans="1:6" x14ac:dyDescent="0.25">
      <c r="A4225" s="188"/>
      <c r="B4225" s="188"/>
      <c r="C4225" s="1"/>
      <c r="D4225" s="1"/>
      <c r="E4225" s="1"/>
      <c r="F4225" s="1"/>
    </row>
    <row r="4226" spans="1:6" x14ac:dyDescent="0.25">
      <c r="A4226" s="188"/>
      <c r="B4226" s="188"/>
      <c r="C4226" s="1"/>
      <c r="D4226" s="1"/>
      <c r="E4226" s="1"/>
      <c r="F4226" s="1"/>
    </row>
    <row r="4227" spans="1:6" x14ac:dyDescent="0.25">
      <c r="A4227" s="188"/>
      <c r="B4227" s="188"/>
      <c r="C4227" s="1"/>
      <c r="D4227" s="1"/>
      <c r="E4227" s="1"/>
      <c r="F4227" s="1"/>
    </row>
    <row r="4228" spans="1:6" x14ac:dyDescent="0.25">
      <c r="A4228" s="188"/>
      <c r="B4228" s="188"/>
      <c r="C4228" s="1"/>
      <c r="D4228" s="1"/>
      <c r="E4228" s="1"/>
      <c r="F4228" s="1"/>
    </row>
    <row r="4229" spans="1:6" x14ac:dyDescent="0.25">
      <c r="A4229" s="188"/>
      <c r="B4229" s="188"/>
      <c r="C4229" s="1"/>
      <c r="D4229" s="1"/>
      <c r="E4229" s="1"/>
      <c r="F4229" s="1"/>
    </row>
    <row r="4230" spans="1:6" x14ac:dyDescent="0.25">
      <c r="A4230" s="188"/>
      <c r="B4230" s="188"/>
      <c r="C4230" s="1"/>
      <c r="D4230" s="1"/>
      <c r="E4230" s="1"/>
      <c r="F4230" s="1"/>
    </row>
    <row r="4231" spans="1:6" x14ac:dyDescent="0.25">
      <c r="A4231" s="188"/>
      <c r="B4231" s="188"/>
      <c r="C4231" s="1"/>
      <c r="D4231" s="1"/>
      <c r="E4231" s="1"/>
      <c r="F4231" s="1"/>
    </row>
    <row r="4232" spans="1:6" x14ac:dyDescent="0.25">
      <c r="A4232" s="188"/>
      <c r="B4232" s="188"/>
      <c r="C4232" s="1"/>
      <c r="D4232" s="1"/>
      <c r="E4232" s="1"/>
      <c r="F4232" s="1"/>
    </row>
    <row r="4233" spans="1:6" x14ac:dyDescent="0.25">
      <c r="A4233" s="188"/>
      <c r="B4233" s="188"/>
      <c r="C4233" s="1"/>
      <c r="D4233" s="1"/>
      <c r="E4233" s="1"/>
      <c r="F4233" s="1"/>
    </row>
    <row r="4234" spans="1:6" x14ac:dyDescent="0.25">
      <c r="A4234" s="188"/>
      <c r="B4234" s="188"/>
      <c r="C4234" s="1"/>
      <c r="D4234" s="1"/>
      <c r="E4234" s="1"/>
      <c r="F4234" s="1"/>
    </row>
    <row r="4235" spans="1:6" x14ac:dyDescent="0.25">
      <c r="A4235" s="188"/>
      <c r="B4235" s="188"/>
      <c r="C4235" s="1"/>
      <c r="D4235" s="1"/>
      <c r="E4235" s="1"/>
      <c r="F4235" s="1"/>
    </row>
    <row r="4236" spans="1:6" x14ac:dyDescent="0.25">
      <c r="A4236" s="188"/>
      <c r="B4236" s="188"/>
      <c r="C4236" s="1"/>
      <c r="D4236" s="1"/>
      <c r="E4236" s="1"/>
      <c r="F4236" s="1"/>
    </row>
    <row r="4237" spans="1:6" x14ac:dyDescent="0.25">
      <c r="A4237" s="188"/>
      <c r="B4237" s="188"/>
      <c r="C4237" s="1"/>
      <c r="D4237" s="1"/>
      <c r="E4237" s="1"/>
      <c r="F4237" s="1"/>
    </row>
    <row r="4238" spans="1:6" x14ac:dyDescent="0.25">
      <c r="A4238" s="188"/>
      <c r="B4238" s="188"/>
      <c r="C4238" s="1"/>
      <c r="D4238" s="1"/>
      <c r="E4238" s="1"/>
      <c r="F4238" s="1"/>
    </row>
    <row r="4239" spans="1:6" x14ac:dyDescent="0.25">
      <c r="A4239" s="188"/>
      <c r="B4239" s="188"/>
      <c r="C4239" s="1"/>
      <c r="D4239" s="1"/>
      <c r="E4239" s="1"/>
      <c r="F4239" s="1"/>
    </row>
    <row r="4240" spans="1:6" x14ac:dyDescent="0.25">
      <c r="A4240" s="188"/>
      <c r="B4240" s="188"/>
      <c r="C4240" s="1"/>
      <c r="D4240" s="1"/>
      <c r="E4240" s="1"/>
      <c r="F4240" s="1"/>
    </row>
    <row r="4241" spans="1:6" x14ac:dyDescent="0.25">
      <c r="A4241" s="188"/>
      <c r="B4241" s="188"/>
      <c r="C4241" s="1"/>
      <c r="D4241" s="1"/>
      <c r="E4241" s="1"/>
      <c r="F4241" s="1"/>
    </row>
    <row r="4242" spans="1:6" x14ac:dyDescent="0.25">
      <c r="A4242" s="188"/>
      <c r="B4242" s="188"/>
      <c r="C4242" s="1"/>
      <c r="D4242" s="1"/>
      <c r="E4242" s="1"/>
      <c r="F4242" s="1"/>
    </row>
    <row r="4243" spans="1:6" x14ac:dyDescent="0.25">
      <c r="A4243" s="188"/>
      <c r="B4243" s="188"/>
      <c r="C4243" s="1"/>
      <c r="D4243" s="1"/>
      <c r="E4243" s="1"/>
      <c r="F4243" s="1"/>
    </row>
    <row r="4244" spans="1:6" x14ac:dyDescent="0.25">
      <c r="A4244" s="188"/>
      <c r="B4244" s="188"/>
      <c r="C4244" s="1"/>
      <c r="D4244" s="1"/>
      <c r="E4244" s="1"/>
      <c r="F4244" s="1"/>
    </row>
    <row r="4245" spans="1:6" x14ac:dyDescent="0.25">
      <c r="A4245" s="188"/>
      <c r="B4245" s="188"/>
      <c r="C4245" s="1"/>
      <c r="D4245" s="1"/>
      <c r="E4245" s="1"/>
      <c r="F4245" s="1"/>
    </row>
    <row r="4246" spans="1:6" x14ac:dyDescent="0.25">
      <c r="A4246" s="188"/>
      <c r="B4246" s="188"/>
      <c r="C4246" s="1"/>
      <c r="D4246" s="1"/>
      <c r="E4246" s="1"/>
      <c r="F4246" s="1"/>
    </row>
    <row r="4247" spans="1:6" x14ac:dyDescent="0.25">
      <c r="A4247" s="188"/>
      <c r="B4247" s="188"/>
      <c r="C4247" s="1"/>
      <c r="D4247" s="1"/>
      <c r="E4247" s="1"/>
      <c r="F4247" s="1"/>
    </row>
    <row r="4248" spans="1:6" x14ac:dyDescent="0.25">
      <c r="A4248" s="188"/>
      <c r="B4248" s="188"/>
      <c r="C4248" s="1"/>
      <c r="D4248" s="1"/>
      <c r="E4248" s="1"/>
      <c r="F4248" s="1"/>
    </row>
    <row r="4249" spans="1:6" x14ac:dyDescent="0.25">
      <c r="A4249" s="188"/>
      <c r="B4249" s="188"/>
      <c r="C4249" s="1"/>
      <c r="D4249" s="1"/>
      <c r="E4249" s="1"/>
      <c r="F4249" s="1"/>
    </row>
    <row r="4250" spans="1:6" x14ac:dyDescent="0.25">
      <c r="A4250" s="188"/>
      <c r="B4250" s="188"/>
      <c r="C4250" s="1"/>
      <c r="D4250" s="1"/>
      <c r="E4250" s="1"/>
      <c r="F4250" s="1"/>
    </row>
    <row r="4251" spans="1:6" x14ac:dyDescent="0.25">
      <c r="A4251" s="188"/>
      <c r="B4251" s="188"/>
      <c r="C4251" s="1"/>
      <c r="D4251" s="1"/>
      <c r="E4251" s="1"/>
      <c r="F4251" s="1"/>
    </row>
    <row r="4252" spans="1:6" x14ac:dyDescent="0.25">
      <c r="A4252" s="188"/>
      <c r="B4252" s="188"/>
      <c r="C4252" s="1"/>
      <c r="D4252" s="1"/>
      <c r="E4252" s="1"/>
      <c r="F4252" s="1"/>
    </row>
    <row r="4253" spans="1:6" x14ac:dyDescent="0.25">
      <c r="A4253" s="188"/>
      <c r="B4253" s="188"/>
      <c r="C4253" s="1"/>
      <c r="D4253" s="1"/>
      <c r="E4253" s="1"/>
      <c r="F4253" s="1"/>
    </row>
    <row r="4254" spans="1:6" x14ac:dyDescent="0.25">
      <c r="A4254" s="188"/>
      <c r="B4254" s="188"/>
      <c r="C4254" s="1"/>
      <c r="D4254" s="1"/>
      <c r="E4254" s="1"/>
      <c r="F4254" s="1"/>
    </row>
    <row r="4255" spans="1:6" x14ac:dyDescent="0.25">
      <c r="A4255" s="188"/>
      <c r="B4255" s="188"/>
      <c r="C4255" s="1"/>
      <c r="D4255" s="1"/>
      <c r="E4255" s="1"/>
      <c r="F4255" s="1"/>
    </row>
    <row r="4256" spans="1:6" x14ac:dyDescent="0.25">
      <c r="A4256" s="188"/>
      <c r="B4256" s="188"/>
      <c r="C4256" s="1"/>
      <c r="D4256" s="1"/>
      <c r="E4256" s="1"/>
      <c r="F4256" s="1"/>
    </row>
    <row r="4257" spans="1:6" x14ac:dyDescent="0.25">
      <c r="A4257" s="188"/>
      <c r="B4257" s="188"/>
      <c r="C4257" s="1"/>
      <c r="D4257" s="1"/>
      <c r="E4257" s="1"/>
      <c r="F4257" s="1"/>
    </row>
    <row r="4258" spans="1:6" x14ac:dyDescent="0.25">
      <c r="A4258" s="188"/>
      <c r="B4258" s="188"/>
      <c r="C4258" s="1"/>
      <c r="D4258" s="1"/>
      <c r="E4258" s="1"/>
      <c r="F4258" s="1"/>
    </row>
    <row r="4259" spans="1:6" x14ac:dyDescent="0.25">
      <c r="A4259" s="188"/>
      <c r="B4259" s="188"/>
      <c r="C4259" s="1"/>
      <c r="D4259" s="1"/>
      <c r="E4259" s="1"/>
      <c r="F4259" s="1"/>
    </row>
    <row r="4260" spans="1:6" x14ac:dyDescent="0.25">
      <c r="A4260" s="188"/>
      <c r="B4260" s="188"/>
      <c r="C4260" s="1"/>
      <c r="D4260" s="1"/>
      <c r="E4260" s="1"/>
      <c r="F4260" s="1"/>
    </row>
    <row r="4261" spans="1:6" x14ac:dyDescent="0.25">
      <c r="A4261" s="188"/>
      <c r="B4261" s="188"/>
      <c r="C4261" s="1"/>
      <c r="D4261" s="1"/>
      <c r="E4261" s="1"/>
      <c r="F4261" s="1"/>
    </row>
    <row r="4262" spans="1:6" x14ac:dyDescent="0.25">
      <c r="A4262" s="188"/>
      <c r="B4262" s="188"/>
      <c r="C4262" s="1"/>
      <c r="D4262" s="1"/>
      <c r="E4262" s="1"/>
      <c r="F4262" s="1"/>
    </row>
    <row r="4263" spans="1:6" x14ac:dyDescent="0.25">
      <c r="A4263" s="188"/>
      <c r="B4263" s="188"/>
      <c r="C4263" s="1"/>
      <c r="D4263" s="1"/>
      <c r="E4263" s="1"/>
      <c r="F4263" s="1"/>
    </row>
    <row r="4264" spans="1:6" x14ac:dyDescent="0.25">
      <c r="A4264" s="188"/>
      <c r="B4264" s="188"/>
      <c r="C4264" s="1"/>
      <c r="D4264" s="1"/>
      <c r="E4264" s="1"/>
      <c r="F4264" s="1"/>
    </row>
    <row r="4265" spans="1:6" x14ac:dyDescent="0.25">
      <c r="A4265" s="188"/>
      <c r="B4265" s="188"/>
      <c r="C4265" s="1"/>
      <c r="D4265" s="1"/>
      <c r="E4265" s="1"/>
      <c r="F4265" s="1"/>
    </row>
    <row r="4266" spans="1:6" x14ac:dyDescent="0.25">
      <c r="A4266" s="188"/>
      <c r="B4266" s="188"/>
      <c r="C4266" s="1"/>
      <c r="D4266" s="1"/>
      <c r="E4266" s="1"/>
      <c r="F4266" s="1"/>
    </row>
    <row r="4267" spans="1:6" x14ac:dyDescent="0.25">
      <c r="A4267" s="188"/>
      <c r="B4267" s="188"/>
      <c r="C4267" s="1"/>
      <c r="D4267" s="1"/>
      <c r="E4267" s="1"/>
      <c r="F4267" s="1"/>
    </row>
    <row r="4268" spans="1:6" x14ac:dyDescent="0.25">
      <c r="A4268" s="188"/>
      <c r="B4268" s="188"/>
      <c r="C4268" s="1"/>
      <c r="D4268" s="1"/>
      <c r="E4268" s="1"/>
      <c r="F4268" s="1"/>
    </row>
    <row r="4269" spans="1:6" x14ac:dyDescent="0.25">
      <c r="A4269" s="188"/>
      <c r="B4269" s="188"/>
      <c r="C4269" s="1"/>
      <c r="D4269" s="1"/>
      <c r="E4269" s="1"/>
      <c r="F4269" s="1"/>
    </row>
    <row r="4270" spans="1:6" x14ac:dyDescent="0.25">
      <c r="A4270" s="188"/>
      <c r="B4270" s="188"/>
      <c r="C4270" s="1"/>
      <c r="D4270" s="1"/>
      <c r="E4270" s="1"/>
      <c r="F4270" s="1"/>
    </row>
    <row r="4271" spans="1:6" x14ac:dyDescent="0.25">
      <c r="A4271" s="188"/>
      <c r="B4271" s="188"/>
      <c r="C4271" s="1"/>
      <c r="D4271" s="1"/>
      <c r="E4271" s="1"/>
      <c r="F4271" s="1"/>
    </row>
    <row r="4272" spans="1:6" x14ac:dyDescent="0.25">
      <c r="A4272" s="188"/>
      <c r="B4272" s="188"/>
      <c r="C4272" s="1"/>
      <c r="D4272" s="1"/>
      <c r="E4272" s="1"/>
      <c r="F4272" s="1"/>
    </row>
    <row r="4273" spans="1:6" x14ac:dyDescent="0.25">
      <c r="A4273" s="188"/>
      <c r="B4273" s="188"/>
      <c r="C4273" s="1"/>
      <c r="D4273" s="1"/>
      <c r="E4273" s="1"/>
      <c r="F4273" s="1"/>
    </row>
    <row r="4274" spans="1:6" x14ac:dyDescent="0.25">
      <c r="A4274" s="188"/>
      <c r="B4274" s="188"/>
      <c r="C4274" s="1"/>
      <c r="D4274" s="1"/>
      <c r="E4274" s="1"/>
      <c r="F4274" s="1"/>
    </row>
    <row r="4275" spans="1:6" x14ac:dyDescent="0.25">
      <c r="A4275" s="188"/>
      <c r="B4275" s="188"/>
      <c r="C4275" s="1"/>
      <c r="D4275" s="1"/>
      <c r="E4275" s="1"/>
      <c r="F4275" s="1"/>
    </row>
    <row r="4276" spans="1:6" x14ac:dyDescent="0.25">
      <c r="A4276" s="188"/>
      <c r="B4276" s="188"/>
      <c r="C4276" s="1"/>
      <c r="D4276" s="1"/>
      <c r="E4276" s="1"/>
      <c r="F4276" s="1"/>
    </row>
    <row r="4277" spans="1:6" x14ac:dyDescent="0.25">
      <c r="A4277" s="188"/>
      <c r="B4277" s="188"/>
      <c r="C4277" s="1"/>
      <c r="D4277" s="1"/>
      <c r="E4277" s="1"/>
      <c r="F4277" s="1"/>
    </row>
    <row r="4278" spans="1:6" x14ac:dyDescent="0.25">
      <c r="A4278" s="188"/>
      <c r="B4278" s="188"/>
      <c r="C4278" s="1"/>
      <c r="D4278" s="1"/>
      <c r="E4278" s="1"/>
      <c r="F4278" s="1"/>
    </row>
    <row r="4279" spans="1:6" x14ac:dyDescent="0.25">
      <c r="A4279" s="188"/>
      <c r="B4279" s="188"/>
      <c r="C4279" s="1"/>
      <c r="D4279" s="1"/>
      <c r="E4279" s="1"/>
      <c r="F4279" s="1"/>
    </row>
    <row r="4280" spans="1:6" x14ac:dyDescent="0.25">
      <c r="A4280" s="188"/>
      <c r="B4280" s="188"/>
      <c r="C4280" s="1"/>
      <c r="D4280" s="1"/>
      <c r="E4280" s="1"/>
      <c r="F4280" s="1"/>
    </row>
    <row r="4281" spans="1:6" x14ac:dyDescent="0.25">
      <c r="A4281" s="188"/>
      <c r="B4281" s="188"/>
      <c r="C4281" s="1"/>
      <c r="D4281" s="1"/>
      <c r="E4281" s="1"/>
      <c r="F4281" s="1"/>
    </row>
    <row r="4282" spans="1:6" x14ac:dyDescent="0.25">
      <c r="A4282" s="188"/>
      <c r="B4282" s="188"/>
      <c r="C4282" s="1"/>
      <c r="D4282" s="1"/>
      <c r="E4282" s="1"/>
      <c r="F4282" s="1"/>
    </row>
    <row r="4283" spans="1:6" x14ac:dyDescent="0.25">
      <c r="A4283" s="188"/>
      <c r="B4283" s="188"/>
      <c r="C4283" s="1"/>
      <c r="D4283" s="1"/>
      <c r="E4283" s="1"/>
      <c r="F4283" s="1"/>
    </row>
    <row r="4284" spans="1:6" x14ac:dyDescent="0.25">
      <c r="A4284" s="188"/>
      <c r="B4284" s="188"/>
      <c r="C4284" s="1"/>
      <c r="D4284" s="1"/>
      <c r="E4284" s="1"/>
      <c r="F4284" s="1"/>
    </row>
    <row r="4285" spans="1:6" x14ac:dyDescent="0.25">
      <c r="A4285" s="188"/>
      <c r="B4285" s="188"/>
      <c r="C4285" s="1"/>
      <c r="D4285" s="1"/>
      <c r="E4285" s="1"/>
      <c r="F4285" s="1"/>
    </row>
    <row r="4286" spans="1:6" x14ac:dyDescent="0.25">
      <c r="A4286" s="188"/>
      <c r="B4286" s="188"/>
      <c r="C4286" s="1"/>
      <c r="D4286" s="1"/>
      <c r="E4286" s="1"/>
      <c r="F4286" s="1"/>
    </row>
    <row r="4287" spans="1:6" x14ac:dyDescent="0.25">
      <c r="A4287" s="188"/>
      <c r="B4287" s="188"/>
      <c r="C4287" s="1"/>
      <c r="D4287" s="1"/>
      <c r="E4287" s="1"/>
      <c r="F4287" s="1"/>
    </row>
    <row r="4288" spans="1:6" x14ac:dyDescent="0.25">
      <c r="A4288" s="188"/>
      <c r="B4288" s="188"/>
      <c r="C4288" s="1"/>
      <c r="D4288" s="1"/>
      <c r="E4288" s="1"/>
      <c r="F4288" s="1"/>
    </row>
    <row r="4289" spans="1:6" x14ac:dyDescent="0.25">
      <c r="A4289" s="188"/>
      <c r="B4289" s="188"/>
      <c r="C4289" s="1"/>
      <c r="D4289" s="1"/>
      <c r="E4289" s="1"/>
      <c r="F4289" s="1"/>
    </row>
    <row r="4290" spans="1:6" x14ac:dyDescent="0.25">
      <c r="A4290" s="188"/>
      <c r="B4290" s="188"/>
      <c r="C4290" s="1"/>
      <c r="D4290" s="1"/>
      <c r="E4290" s="1"/>
      <c r="F4290" s="1"/>
    </row>
    <row r="4291" spans="1:6" x14ac:dyDescent="0.25">
      <c r="A4291" s="188"/>
      <c r="B4291" s="188"/>
      <c r="C4291" s="1"/>
      <c r="D4291" s="1"/>
      <c r="E4291" s="1"/>
      <c r="F4291" s="1"/>
    </row>
    <row r="4292" spans="1:6" x14ac:dyDescent="0.25">
      <c r="A4292" s="188"/>
      <c r="B4292" s="188"/>
      <c r="C4292" s="1"/>
      <c r="D4292" s="1"/>
      <c r="E4292" s="1"/>
      <c r="F4292" s="1"/>
    </row>
    <row r="4293" spans="1:6" x14ac:dyDescent="0.25">
      <c r="A4293" s="188"/>
      <c r="B4293" s="188"/>
      <c r="C4293" s="1"/>
      <c r="D4293" s="1"/>
      <c r="E4293" s="1"/>
      <c r="F4293" s="1"/>
    </row>
    <row r="4294" spans="1:6" x14ac:dyDescent="0.25">
      <c r="A4294" s="188"/>
      <c r="B4294" s="188"/>
      <c r="C4294" s="1"/>
      <c r="D4294" s="1"/>
      <c r="E4294" s="1"/>
      <c r="F4294" s="1"/>
    </row>
    <row r="4295" spans="1:6" x14ac:dyDescent="0.25">
      <c r="A4295" s="188"/>
      <c r="B4295" s="188"/>
      <c r="C4295" s="1"/>
      <c r="D4295" s="1"/>
      <c r="E4295" s="1"/>
      <c r="F4295" s="1"/>
    </row>
    <row r="4296" spans="1:6" x14ac:dyDescent="0.25">
      <c r="A4296" s="188"/>
      <c r="B4296" s="188"/>
      <c r="C4296" s="1"/>
      <c r="D4296" s="1"/>
      <c r="E4296" s="1"/>
      <c r="F4296" s="1"/>
    </row>
    <row r="4297" spans="1:6" x14ac:dyDescent="0.25">
      <c r="A4297" s="188"/>
      <c r="B4297" s="188"/>
      <c r="C4297" s="1"/>
      <c r="D4297" s="1"/>
      <c r="E4297" s="1"/>
      <c r="F4297" s="1"/>
    </row>
    <row r="4298" spans="1:6" x14ac:dyDescent="0.25">
      <c r="A4298" s="188"/>
      <c r="B4298" s="188"/>
      <c r="C4298" s="1"/>
      <c r="D4298" s="1"/>
      <c r="E4298" s="1"/>
      <c r="F4298" s="1"/>
    </row>
    <row r="4299" spans="1:6" x14ac:dyDescent="0.25">
      <c r="A4299" s="188"/>
      <c r="B4299" s="188"/>
      <c r="C4299" s="1"/>
      <c r="D4299" s="1"/>
      <c r="E4299" s="1"/>
      <c r="F4299" s="1"/>
    </row>
    <row r="4300" spans="1:6" x14ac:dyDescent="0.25">
      <c r="A4300" s="188"/>
      <c r="B4300" s="188"/>
      <c r="C4300" s="1"/>
      <c r="D4300" s="1"/>
      <c r="E4300" s="1"/>
      <c r="F4300" s="1"/>
    </row>
    <row r="4301" spans="1:6" x14ac:dyDescent="0.25">
      <c r="A4301" s="188"/>
      <c r="B4301" s="188"/>
      <c r="C4301" s="1"/>
      <c r="D4301" s="1"/>
      <c r="E4301" s="1"/>
      <c r="F4301" s="1"/>
    </row>
    <row r="4302" spans="1:6" x14ac:dyDescent="0.25">
      <c r="A4302" s="188"/>
      <c r="B4302" s="188"/>
      <c r="C4302" s="1"/>
      <c r="D4302" s="1"/>
      <c r="E4302" s="1"/>
      <c r="F4302" s="1"/>
    </row>
    <row r="4303" spans="1:6" x14ac:dyDescent="0.25">
      <c r="A4303" s="188"/>
      <c r="B4303" s="188"/>
      <c r="C4303" s="1"/>
      <c r="D4303" s="1"/>
      <c r="E4303" s="1"/>
      <c r="F4303" s="1"/>
    </row>
    <row r="4304" spans="1:6" x14ac:dyDescent="0.25">
      <c r="A4304" s="188"/>
      <c r="B4304" s="188"/>
      <c r="C4304" s="1"/>
      <c r="D4304" s="1"/>
      <c r="E4304" s="1"/>
      <c r="F4304" s="1"/>
    </row>
    <row r="4305" spans="1:6" x14ac:dyDescent="0.25">
      <c r="A4305" s="188"/>
      <c r="B4305" s="188"/>
      <c r="C4305" s="1"/>
      <c r="D4305" s="1"/>
      <c r="E4305" s="1"/>
      <c r="F4305" s="1"/>
    </row>
    <row r="4306" spans="1:6" x14ac:dyDescent="0.25">
      <c r="A4306" s="188"/>
      <c r="B4306" s="188"/>
      <c r="C4306" s="1"/>
      <c r="D4306" s="1"/>
      <c r="E4306" s="1"/>
      <c r="F4306" s="1"/>
    </row>
    <row r="4307" spans="1:6" x14ac:dyDescent="0.25">
      <c r="A4307" s="188"/>
      <c r="B4307" s="188"/>
      <c r="C4307" s="1"/>
      <c r="D4307" s="1"/>
      <c r="E4307" s="1"/>
      <c r="F4307" s="1"/>
    </row>
    <row r="4308" spans="1:6" x14ac:dyDescent="0.25">
      <c r="A4308" s="188"/>
      <c r="B4308" s="188"/>
      <c r="C4308" s="1"/>
      <c r="D4308" s="1"/>
      <c r="E4308" s="1"/>
      <c r="F4308" s="1"/>
    </row>
    <row r="4309" spans="1:6" x14ac:dyDescent="0.25">
      <c r="A4309" s="188"/>
      <c r="B4309" s="188"/>
      <c r="C4309" s="1"/>
      <c r="D4309" s="1"/>
      <c r="E4309" s="1"/>
      <c r="F4309" s="1"/>
    </row>
    <row r="4310" spans="1:6" x14ac:dyDescent="0.25">
      <c r="A4310" s="188"/>
      <c r="B4310" s="188"/>
      <c r="C4310" s="1"/>
      <c r="D4310" s="1"/>
      <c r="E4310" s="1"/>
      <c r="F4310" s="1"/>
    </row>
    <row r="4311" spans="1:6" x14ac:dyDescent="0.25">
      <c r="A4311" s="188"/>
      <c r="B4311" s="188"/>
      <c r="C4311" s="1"/>
      <c r="D4311" s="1"/>
      <c r="E4311" s="1"/>
      <c r="F4311" s="1"/>
    </row>
    <row r="4312" spans="1:6" x14ac:dyDescent="0.25">
      <c r="A4312" s="188"/>
      <c r="B4312" s="188"/>
      <c r="C4312" s="1"/>
      <c r="D4312" s="1"/>
      <c r="E4312" s="1"/>
      <c r="F4312" s="1"/>
    </row>
    <row r="4313" spans="1:6" x14ac:dyDescent="0.25">
      <c r="A4313" s="188"/>
      <c r="B4313" s="188"/>
      <c r="C4313" s="1"/>
      <c r="D4313" s="1"/>
      <c r="E4313" s="1"/>
      <c r="F4313" s="1"/>
    </row>
    <row r="4314" spans="1:6" x14ac:dyDescent="0.25">
      <c r="A4314" s="188"/>
      <c r="B4314" s="188"/>
      <c r="C4314" s="1"/>
      <c r="D4314" s="1"/>
      <c r="E4314" s="1"/>
      <c r="F4314" s="1"/>
    </row>
    <row r="4315" spans="1:6" x14ac:dyDescent="0.25">
      <c r="A4315" s="188"/>
      <c r="B4315" s="188"/>
      <c r="C4315" s="1"/>
      <c r="D4315" s="1"/>
      <c r="E4315" s="1"/>
      <c r="F4315" s="1"/>
    </row>
    <row r="4316" spans="1:6" x14ac:dyDescent="0.25">
      <c r="A4316" s="188"/>
      <c r="B4316" s="188"/>
      <c r="C4316" s="1"/>
      <c r="D4316" s="1"/>
      <c r="E4316" s="1"/>
      <c r="F4316" s="1"/>
    </row>
    <row r="4317" spans="1:6" x14ac:dyDescent="0.25">
      <c r="A4317" s="188"/>
      <c r="B4317" s="188"/>
      <c r="C4317" s="1"/>
      <c r="D4317" s="1"/>
      <c r="E4317" s="1"/>
      <c r="F4317" s="1"/>
    </row>
    <row r="4318" spans="1:6" x14ac:dyDescent="0.25">
      <c r="A4318" s="188"/>
      <c r="B4318" s="188"/>
      <c r="C4318" s="1"/>
      <c r="D4318" s="1"/>
      <c r="E4318" s="1"/>
      <c r="F4318" s="1"/>
    </row>
    <row r="4319" spans="1:6" x14ac:dyDescent="0.25">
      <c r="A4319" s="188"/>
      <c r="B4319" s="188"/>
      <c r="C4319" s="1"/>
      <c r="D4319" s="1"/>
      <c r="E4319" s="1"/>
      <c r="F4319" s="1"/>
    </row>
    <row r="4320" spans="1:6" x14ac:dyDescent="0.25">
      <c r="A4320" s="188"/>
      <c r="B4320" s="188"/>
      <c r="C4320" s="1"/>
      <c r="D4320" s="1"/>
      <c r="E4320" s="1"/>
      <c r="F4320" s="1"/>
    </row>
    <row r="4321" spans="1:6" x14ac:dyDescent="0.25">
      <c r="A4321" s="188"/>
      <c r="B4321" s="188"/>
      <c r="C4321" s="1"/>
      <c r="D4321" s="1"/>
      <c r="E4321" s="1"/>
      <c r="F4321" s="1"/>
    </row>
    <row r="4322" spans="1:6" x14ac:dyDescent="0.25">
      <c r="A4322" s="188"/>
      <c r="B4322" s="188"/>
      <c r="C4322" s="1"/>
      <c r="D4322" s="1"/>
      <c r="E4322" s="1"/>
      <c r="F4322" s="1"/>
    </row>
    <row r="4323" spans="1:6" x14ac:dyDescent="0.25">
      <c r="A4323" s="188"/>
      <c r="B4323" s="188"/>
      <c r="C4323" s="1"/>
      <c r="D4323" s="1"/>
      <c r="E4323" s="1"/>
      <c r="F4323" s="1"/>
    </row>
    <row r="4324" spans="1:6" x14ac:dyDescent="0.25">
      <c r="A4324" s="188"/>
      <c r="B4324" s="188"/>
      <c r="C4324" s="1"/>
      <c r="D4324" s="1"/>
      <c r="E4324" s="1"/>
      <c r="F4324" s="1"/>
    </row>
    <row r="4325" spans="1:6" x14ac:dyDescent="0.25">
      <c r="A4325" s="188"/>
      <c r="B4325" s="188"/>
      <c r="C4325" s="1"/>
      <c r="D4325" s="1"/>
      <c r="E4325" s="1"/>
      <c r="F4325" s="1"/>
    </row>
    <row r="4326" spans="1:6" x14ac:dyDescent="0.25">
      <c r="A4326" s="188"/>
      <c r="B4326" s="188"/>
      <c r="C4326" s="1"/>
      <c r="D4326" s="1"/>
      <c r="E4326" s="1"/>
      <c r="F4326" s="1"/>
    </row>
    <row r="4327" spans="1:6" x14ac:dyDescent="0.25">
      <c r="A4327" s="188"/>
      <c r="B4327" s="188"/>
      <c r="C4327" s="1"/>
      <c r="D4327" s="1"/>
      <c r="E4327" s="1"/>
      <c r="F4327" s="1"/>
    </row>
    <row r="4328" spans="1:6" x14ac:dyDescent="0.25">
      <c r="A4328" s="188"/>
      <c r="B4328" s="188"/>
      <c r="C4328" s="1"/>
      <c r="D4328" s="1"/>
      <c r="E4328" s="1"/>
      <c r="F4328" s="1"/>
    </row>
    <row r="4329" spans="1:6" x14ac:dyDescent="0.25">
      <c r="A4329" s="188"/>
      <c r="B4329" s="188"/>
      <c r="C4329" s="1"/>
      <c r="D4329" s="1"/>
      <c r="E4329" s="1"/>
      <c r="F4329" s="1"/>
    </row>
    <row r="4330" spans="1:6" x14ac:dyDescent="0.25">
      <c r="A4330" s="188"/>
      <c r="B4330" s="188"/>
      <c r="C4330" s="1"/>
      <c r="D4330" s="1"/>
      <c r="E4330" s="1"/>
      <c r="F4330" s="1"/>
    </row>
    <row r="4331" spans="1:6" x14ac:dyDescent="0.25">
      <c r="A4331" s="188"/>
      <c r="B4331" s="188"/>
      <c r="C4331" s="1"/>
      <c r="D4331" s="1"/>
      <c r="E4331" s="1"/>
      <c r="F4331" s="1"/>
    </row>
    <row r="4332" spans="1:6" x14ac:dyDescent="0.25">
      <c r="A4332" s="188"/>
      <c r="B4332" s="188"/>
      <c r="C4332" s="1"/>
      <c r="D4332" s="1"/>
      <c r="E4332" s="1"/>
      <c r="F4332" s="1"/>
    </row>
    <row r="4333" spans="1:6" x14ac:dyDescent="0.25">
      <c r="A4333" s="188"/>
      <c r="B4333" s="188"/>
      <c r="C4333" s="1"/>
      <c r="D4333" s="1"/>
      <c r="E4333" s="1"/>
      <c r="F4333" s="1"/>
    </row>
    <row r="4334" spans="1:6" x14ac:dyDescent="0.25">
      <c r="A4334" s="188"/>
      <c r="B4334" s="188"/>
      <c r="C4334" s="1"/>
      <c r="D4334" s="1"/>
      <c r="E4334" s="1"/>
      <c r="F4334" s="1"/>
    </row>
    <row r="4335" spans="1:6" x14ac:dyDescent="0.25">
      <c r="A4335" s="188"/>
      <c r="B4335" s="188"/>
      <c r="C4335" s="1"/>
      <c r="D4335" s="1"/>
      <c r="E4335" s="1"/>
      <c r="F4335" s="1"/>
    </row>
    <row r="4336" spans="1:6" x14ac:dyDescent="0.25">
      <c r="A4336" s="188"/>
      <c r="B4336" s="188"/>
      <c r="C4336" s="1"/>
      <c r="D4336" s="1"/>
      <c r="E4336" s="1"/>
      <c r="F4336" s="1"/>
    </row>
    <row r="4337" spans="1:6" x14ac:dyDescent="0.25">
      <c r="A4337" s="188"/>
      <c r="B4337" s="188"/>
      <c r="C4337" s="1"/>
      <c r="D4337" s="1"/>
      <c r="E4337" s="1"/>
      <c r="F4337" s="1"/>
    </row>
    <row r="4338" spans="1:6" x14ac:dyDescent="0.25">
      <c r="A4338" s="188"/>
      <c r="B4338" s="188"/>
      <c r="C4338" s="1"/>
      <c r="D4338" s="1"/>
      <c r="E4338" s="1"/>
      <c r="F4338" s="1"/>
    </row>
    <row r="4339" spans="1:6" x14ac:dyDescent="0.25">
      <c r="A4339" s="188"/>
      <c r="B4339" s="188"/>
      <c r="C4339" s="1"/>
      <c r="D4339" s="1"/>
      <c r="E4339" s="1"/>
      <c r="F4339" s="1"/>
    </row>
    <row r="4340" spans="1:6" x14ac:dyDescent="0.25">
      <c r="A4340" s="188"/>
      <c r="B4340" s="188"/>
      <c r="C4340" s="1"/>
      <c r="D4340" s="1"/>
      <c r="E4340" s="1"/>
      <c r="F4340" s="1"/>
    </row>
    <row r="4341" spans="1:6" x14ac:dyDescent="0.25">
      <c r="A4341" s="188"/>
      <c r="B4341" s="188"/>
      <c r="C4341" s="1"/>
      <c r="D4341" s="1"/>
      <c r="E4341" s="1"/>
      <c r="F4341" s="1"/>
    </row>
    <row r="4342" spans="1:6" x14ac:dyDescent="0.25">
      <c r="A4342" s="188"/>
      <c r="B4342" s="188"/>
      <c r="C4342" s="1"/>
      <c r="D4342" s="1"/>
      <c r="E4342" s="1"/>
      <c r="F4342" s="1"/>
    </row>
    <row r="4343" spans="1:6" x14ac:dyDescent="0.25">
      <c r="A4343" s="188"/>
      <c r="B4343" s="188"/>
      <c r="C4343" s="1"/>
      <c r="D4343" s="1"/>
      <c r="E4343" s="1"/>
      <c r="F4343" s="1"/>
    </row>
    <row r="4344" spans="1:6" x14ac:dyDescent="0.25">
      <c r="A4344" s="188"/>
      <c r="B4344" s="188"/>
      <c r="C4344" s="1"/>
      <c r="D4344" s="1"/>
      <c r="E4344" s="1"/>
      <c r="F4344" s="1"/>
    </row>
    <row r="4345" spans="1:6" x14ac:dyDescent="0.25">
      <c r="A4345" s="188"/>
      <c r="B4345" s="188"/>
      <c r="C4345" s="1"/>
      <c r="D4345" s="1"/>
      <c r="E4345" s="1"/>
      <c r="F4345" s="1"/>
    </row>
    <row r="4346" spans="1:6" x14ac:dyDescent="0.25">
      <c r="A4346" s="188"/>
      <c r="B4346" s="188"/>
      <c r="C4346" s="1"/>
      <c r="D4346" s="1"/>
      <c r="E4346" s="1"/>
      <c r="F4346" s="1"/>
    </row>
    <row r="4347" spans="1:6" x14ac:dyDescent="0.25">
      <c r="A4347" s="188"/>
      <c r="B4347" s="188"/>
      <c r="C4347" s="1"/>
      <c r="D4347" s="1"/>
      <c r="E4347" s="1"/>
      <c r="F4347" s="1"/>
    </row>
    <row r="4348" spans="1:6" x14ac:dyDescent="0.25">
      <c r="A4348" s="188"/>
      <c r="B4348" s="188"/>
      <c r="C4348" s="1"/>
      <c r="D4348" s="1"/>
      <c r="E4348" s="1"/>
      <c r="F4348" s="1"/>
    </row>
    <row r="4349" spans="1:6" x14ac:dyDescent="0.25">
      <c r="A4349" s="188"/>
      <c r="B4349" s="188"/>
      <c r="C4349" s="1"/>
      <c r="D4349" s="1"/>
      <c r="E4349" s="1"/>
      <c r="F4349" s="1"/>
    </row>
    <row r="4350" spans="1:6" x14ac:dyDescent="0.25">
      <c r="A4350" s="188"/>
      <c r="B4350" s="188"/>
      <c r="C4350" s="1"/>
      <c r="D4350" s="1"/>
      <c r="E4350" s="1"/>
      <c r="F4350" s="1"/>
    </row>
    <row r="4351" spans="1:6" x14ac:dyDescent="0.25">
      <c r="A4351" s="188"/>
      <c r="B4351" s="188"/>
      <c r="C4351" s="1"/>
      <c r="D4351" s="1"/>
      <c r="E4351" s="1"/>
      <c r="F4351" s="1"/>
    </row>
    <row r="4352" spans="1:6" x14ac:dyDescent="0.25">
      <c r="A4352" s="188"/>
      <c r="B4352" s="188"/>
      <c r="C4352" s="1"/>
      <c r="D4352" s="1"/>
      <c r="E4352" s="1"/>
      <c r="F4352" s="1"/>
    </row>
    <row r="4353" spans="1:6" x14ac:dyDescent="0.25">
      <c r="A4353" s="188"/>
      <c r="B4353" s="188"/>
      <c r="C4353" s="1"/>
      <c r="D4353" s="1"/>
      <c r="E4353" s="1"/>
      <c r="F4353" s="1"/>
    </row>
    <row r="4354" spans="1:6" x14ac:dyDescent="0.25">
      <c r="A4354" s="188"/>
      <c r="B4354" s="188"/>
      <c r="C4354" s="1"/>
      <c r="D4354" s="1"/>
      <c r="E4354" s="1"/>
      <c r="F4354" s="1"/>
    </row>
    <row r="4355" spans="1:6" x14ac:dyDescent="0.25">
      <c r="A4355" s="188"/>
      <c r="B4355" s="188"/>
      <c r="C4355" s="1"/>
      <c r="D4355" s="1"/>
      <c r="E4355" s="1"/>
      <c r="F4355" s="1"/>
    </row>
    <row r="4356" spans="1:6" x14ac:dyDescent="0.25">
      <c r="A4356" s="188"/>
      <c r="B4356" s="188"/>
      <c r="C4356" s="1"/>
      <c r="D4356" s="1"/>
      <c r="E4356" s="1"/>
      <c r="F4356" s="1"/>
    </row>
    <row r="4357" spans="1:6" x14ac:dyDescent="0.25">
      <c r="A4357" s="188"/>
      <c r="B4357" s="188"/>
      <c r="C4357" s="1"/>
      <c r="D4357" s="1"/>
      <c r="E4357" s="1"/>
      <c r="F4357" s="1"/>
    </row>
    <row r="4358" spans="1:6" x14ac:dyDescent="0.25">
      <c r="A4358" s="188"/>
      <c r="B4358" s="188"/>
      <c r="C4358" s="1"/>
      <c r="D4358" s="1"/>
      <c r="E4358" s="1"/>
      <c r="F4358" s="1"/>
    </row>
    <row r="4359" spans="1:6" x14ac:dyDescent="0.25">
      <c r="A4359" s="188"/>
      <c r="B4359" s="188"/>
      <c r="C4359" s="1"/>
      <c r="D4359" s="1"/>
      <c r="E4359" s="1"/>
      <c r="F4359" s="1"/>
    </row>
    <row r="4360" spans="1:6" x14ac:dyDescent="0.25">
      <c r="A4360" s="188"/>
      <c r="B4360" s="188"/>
      <c r="C4360" s="1"/>
      <c r="D4360" s="1"/>
      <c r="E4360" s="1"/>
      <c r="F4360" s="1"/>
    </row>
    <row r="4361" spans="1:6" x14ac:dyDescent="0.25">
      <c r="A4361" s="188"/>
      <c r="B4361" s="188"/>
      <c r="C4361" s="1"/>
      <c r="D4361" s="1"/>
      <c r="E4361" s="1"/>
      <c r="F4361" s="1"/>
    </row>
    <row r="4362" spans="1:6" x14ac:dyDescent="0.25">
      <c r="A4362" s="188"/>
      <c r="B4362" s="188"/>
      <c r="C4362" s="1"/>
      <c r="D4362" s="1"/>
      <c r="E4362" s="1"/>
      <c r="F4362" s="1"/>
    </row>
    <row r="4363" spans="1:6" x14ac:dyDescent="0.25">
      <c r="A4363" s="188"/>
      <c r="B4363" s="188"/>
      <c r="C4363" s="1"/>
      <c r="D4363" s="1"/>
      <c r="E4363" s="1"/>
      <c r="F4363" s="1"/>
    </row>
    <row r="4364" spans="1:6" x14ac:dyDescent="0.25">
      <c r="A4364" s="188"/>
      <c r="B4364" s="188"/>
      <c r="C4364" s="1"/>
      <c r="D4364" s="1"/>
      <c r="E4364" s="1"/>
      <c r="F4364" s="1"/>
    </row>
    <row r="4365" spans="1:6" x14ac:dyDescent="0.25">
      <c r="A4365" s="188"/>
      <c r="B4365" s="188"/>
      <c r="C4365" s="1"/>
      <c r="D4365" s="1"/>
      <c r="E4365" s="1"/>
      <c r="F4365" s="1"/>
    </row>
    <row r="4366" spans="1:6" x14ac:dyDescent="0.25">
      <c r="A4366" s="188"/>
      <c r="B4366" s="188"/>
      <c r="C4366" s="1"/>
      <c r="D4366" s="1"/>
      <c r="E4366" s="1"/>
      <c r="F4366" s="1"/>
    </row>
    <row r="4367" spans="1:6" x14ac:dyDescent="0.25">
      <c r="A4367" s="188"/>
      <c r="B4367" s="188"/>
      <c r="C4367" s="1"/>
      <c r="D4367" s="1"/>
      <c r="E4367" s="1"/>
      <c r="F4367" s="1"/>
    </row>
    <row r="4368" spans="1:6" x14ac:dyDescent="0.25">
      <c r="A4368" s="188"/>
      <c r="B4368" s="188"/>
      <c r="C4368" s="1"/>
      <c r="D4368" s="1"/>
      <c r="E4368" s="1"/>
      <c r="F4368" s="1"/>
    </row>
    <row r="4369" spans="1:6" x14ac:dyDescent="0.25">
      <c r="A4369" s="188"/>
      <c r="B4369" s="188"/>
      <c r="C4369" s="1"/>
      <c r="D4369" s="1"/>
      <c r="E4369" s="1"/>
      <c r="F4369" s="1"/>
    </row>
    <row r="4370" spans="1:6" x14ac:dyDescent="0.25">
      <c r="A4370" s="188"/>
      <c r="B4370" s="188"/>
      <c r="C4370" s="1"/>
      <c r="D4370" s="1"/>
      <c r="E4370" s="1"/>
      <c r="F4370" s="1"/>
    </row>
    <row r="4371" spans="1:6" x14ac:dyDescent="0.25">
      <c r="A4371" s="188"/>
      <c r="B4371" s="188"/>
      <c r="C4371" s="1"/>
      <c r="D4371" s="1"/>
      <c r="E4371" s="1"/>
      <c r="F4371" s="1"/>
    </row>
    <row r="4372" spans="1:6" x14ac:dyDescent="0.25">
      <c r="A4372" s="188"/>
      <c r="B4372" s="188"/>
      <c r="C4372" s="1"/>
      <c r="D4372" s="1"/>
      <c r="E4372" s="1"/>
      <c r="F4372" s="1"/>
    </row>
    <row r="4373" spans="1:6" x14ac:dyDescent="0.25">
      <c r="A4373" s="188"/>
      <c r="B4373" s="188"/>
      <c r="C4373" s="1"/>
      <c r="D4373" s="1"/>
      <c r="E4373" s="1"/>
      <c r="F4373" s="1"/>
    </row>
    <row r="4374" spans="1:6" x14ac:dyDescent="0.25">
      <c r="A4374" s="188"/>
      <c r="B4374" s="188"/>
      <c r="C4374" s="1"/>
      <c r="D4374" s="1"/>
      <c r="E4374" s="1"/>
      <c r="F4374" s="1"/>
    </row>
    <row r="4375" spans="1:6" x14ac:dyDescent="0.25">
      <c r="A4375" s="188"/>
      <c r="B4375" s="188"/>
      <c r="C4375" s="1"/>
      <c r="D4375" s="1"/>
      <c r="E4375" s="1"/>
      <c r="F4375" s="1"/>
    </row>
    <row r="4376" spans="1:6" x14ac:dyDescent="0.25">
      <c r="A4376" s="188"/>
      <c r="B4376" s="188"/>
      <c r="C4376" s="1"/>
      <c r="D4376" s="1"/>
      <c r="E4376" s="1"/>
      <c r="F4376" s="1"/>
    </row>
    <row r="4377" spans="1:6" x14ac:dyDescent="0.25">
      <c r="A4377" s="188"/>
      <c r="B4377" s="188"/>
      <c r="C4377" s="1"/>
      <c r="D4377" s="1"/>
      <c r="E4377" s="1"/>
      <c r="F4377" s="1"/>
    </row>
    <row r="4378" spans="1:6" x14ac:dyDescent="0.25">
      <c r="A4378" s="188"/>
      <c r="B4378" s="188"/>
      <c r="C4378" s="1"/>
      <c r="D4378" s="1"/>
      <c r="E4378" s="1"/>
      <c r="F4378" s="1"/>
    </row>
    <row r="4379" spans="1:6" x14ac:dyDescent="0.25">
      <c r="A4379" s="188"/>
      <c r="B4379" s="188"/>
      <c r="C4379" s="1"/>
      <c r="D4379" s="1"/>
      <c r="E4379" s="1"/>
      <c r="F4379" s="1"/>
    </row>
    <row r="4380" spans="1:6" x14ac:dyDescent="0.25">
      <c r="A4380" s="188"/>
      <c r="B4380" s="188"/>
      <c r="C4380" s="1"/>
      <c r="D4380" s="1"/>
      <c r="E4380" s="1"/>
      <c r="F4380" s="1"/>
    </row>
    <row r="4381" spans="1:6" x14ac:dyDescent="0.25">
      <c r="A4381" s="188"/>
      <c r="B4381" s="188"/>
      <c r="C4381" s="1"/>
      <c r="D4381" s="1"/>
      <c r="E4381" s="1"/>
      <c r="F4381" s="1"/>
    </row>
    <row r="4382" spans="1:6" x14ac:dyDescent="0.25">
      <c r="A4382" s="188"/>
      <c r="B4382" s="188"/>
      <c r="C4382" s="1"/>
      <c r="D4382" s="1"/>
      <c r="E4382" s="1"/>
      <c r="F4382" s="1"/>
    </row>
    <row r="4383" spans="1:6" x14ac:dyDescent="0.25">
      <c r="A4383" s="188"/>
      <c r="B4383" s="188"/>
      <c r="C4383" s="1"/>
      <c r="D4383" s="1"/>
      <c r="E4383" s="1"/>
      <c r="F4383" s="1"/>
    </row>
    <row r="4384" spans="1:6" x14ac:dyDescent="0.25">
      <c r="A4384" s="188"/>
      <c r="B4384" s="188"/>
      <c r="C4384" s="1"/>
      <c r="D4384" s="1"/>
      <c r="E4384" s="1"/>
      <c r="F4384" s="1"/>
    </row>
    <row r="4385" spans="1:6" x14ac:dyDescent="0.25">
      <c r="A4385" s="188"/>
      <c r="B4385" s="188"/>
      <c r="C4385" s="1"/>
      <c r="D4385" s="1"/>
      <c r="E4385" s="1"/>
      <c r="F4385" s="1"/>
    </row>
    <row r="4386" spans="1:6" x14ac:dyDescent="0.25">
      <c r="A4386" s="188"/>
      <c r="B4386" s="188"/>
      <c r="C4386" s="1"/>
      <c r="D4386" s="1"/>
      <c r="E4386" s="1"/>
      <c r="F4386" s="1"/>
    </row>
    <row r="4387" spans="1:6" x14ac:dyDescent="0.25">
      <c r="A4387" s="188"/>
      <c r="B4387" s="188"/>
      <c r="C4387" s="1"/>
      <c r="D4387" s="1"/>
      <c r="E4387" s="1"/>
      <c r="F4387" s="1"/>
    </row>
    <row r="4388" spans="1:6" x14ac:dyDescent="0.25">
      <c r="A4388" s="188"/>
      <c r="B4388" s="188"/>
      <c r="C4388" s="1"/>
      <c r="D4388" s="1"/>
      <c r="E4388" s="1"/>
      <c r="F4388" s="1"/>
    </row>
    <row r="4389" spans="1:6" x14ac:dyDescent="0.25">
      <c r="A4389" s="188"/>
      <c r="B4389" s="188"/>
      <c r="C4389" s="1"/>
      <c r="D4389" s="1"/>
      <c r="E4389" s="1"/>
      <c r="F4389" s="1"/>
    </row>
    <row r="4390" spans="1:6" x14ac:dyDescent="0.25">
      <c r="A4390" s="188"/>
      <c r="B4390" s="188"/>
      <c r="C4390" s="1"/>
      <c r="D4390" s="1"/>
      <c r="E4390" s="1"/>
      <c r="F4390" s="1"/>
    </row>
    <row r="4391" spans="1:6" x14ac:dyDescent="0.25">
      <c r="A4391" s="188"/>
      <c r="B4391" s="188"/>
      <c r="C4391" s="1"/>
      <c r="D4391" s="1"/>
      <c r="E4391" s="1"/>
      <c r="F4391" s="1"/>
    </row>
    <row r="4392" spans="1:6" x14ac:dyDescent="0.25">
      <c r="A4392" s="188"/>
      <c r="B4392" s="188"/>
      <c r="C4392" s="1"/>
      <c r="D4392" s="1"/>
      <c r="E4392" s="1"/>
      <c r="F4392" s="1"/>
    </row>
    <row r="4393" spans="1:6" x14ac:dyDescent="0.25">
      <c r="A4393" s="188"/>
      <c r="B4393" s="188"/>
      <c r="C4393" s="1"/>
      <c r="D4393" s="1"/>
      <c r="E4393" s="1"/>
      <c r="F4393" s="1"/>
    </row>
    <row r="4394" spans="1:6" x14ac:dyDescent="0.25">
      <c r="A4394" s="188"/>
      <c r="B4394" s="188"/>
      <c r="C4394" s="1"/>
      <c r="D4394" s="1"/>
      <c r="E4394" s="1"/>
      <c r="F4394" s="1"/>
    </row>
    <row r="4395" spans="1:6" x14ac:dyDescent="0.25">
      <c r="A4395" s="188"/>
      <c r="B4395" s="188"/>
      <c r="C4395" s="1"/>
      <c r="D4395" s="1"/>
      <c r="E4395" s="1"/>
      <c r="F4395" s="1"/>
    </row>
    <row r="4396" spans="1:6" x14ac:dyDescent="0.25">
      <c r="A4396" s="188"/>
      <c r="B4396" s="188"/>
      <c r="C4396" s="1"/>
      <c r="D4396" s="1"/>
      <c r="E4396" s="1"/>
      <c r="F4396" s="1"/>
    </row>
    <row r="4397" spans="1:6" x14ac:dyDescent="0.25">
      <c r="A4397" s="188"/>
      <c r="B4397" s="188"/>
      <c r="C4397" s="1"/>
      <c r="D4397" s="1"/>
      <c r="E4397" s="1"/>
      <c r="F4397" s="1"/>
    </row>
    <row r="4398" spans="1:6" x14ac:dyDescent="0.25">
      <c r="A4398" s="188"/>
      <c r="B4398" s="188"/>
      <c r="C4398" s="1"/>
      <c r="D4398" s="1"/>
      <c r="E4398" s="1"/>
      <c r="F4398" s="1"/>
    </row>
    <row r="4399" spans="1:6" x14ac:dyDescent="0.25">
      <c r="A4399" s="188"/>
      <c r="B4399" s="188"/>
      <c r="C4399" s="1"/>
      <c r="D4399" s="1"/>
      <c r="E4399" s="1"/>
      <c r="F4399" s="1"/>
    </row>
    <row r="4400" spans="1:6" x14ac:dyDescent="0.25">
      <c r="A4400" s="188"/>
      <c r="B4400" s="188"/>
      <c r="C4400" s="1"/>
      <c r="D4400" s="1"/>
      <c r="E4400" s="1"/>
      <c r="F4400" s="1"/>
    </row>
    <row r="4401" spans="1:6" x14ac:dyDescent="0.25">
      <c r="A4401" s="188"/>
      <c r="B4401" s="188"/>
      <c r="C4401" s="1"/>
      <c r="D4401" s="1"/>
      <c r="E4401" s="1"/>
      <c r="F4401" s="1"/>
    </row>
    <row r="4402" spans="1:6" x14ac:dyDescent="0.25">
      <c r="A4402" s="188"/>
      <c r="B4402" s="188"/>
      <c r="C4402" s="1"/>
      <c r="D4402" s="1"/>
      <c r="E4402" s="1"/>
      <c r="F4402" s="1"/>
    </row>
    <row r="4403" spans="1:6" x14ac:dyDescent="0.25">
      <c r="A4403" s="188"/>
      <c r="B4403" s="188"/>
      <c r="C4403" s="1"/>
      <c r="D4403" s="1"/>
      <c r="E4403" s="1"/>
      <c r="F4403" s="1"/>
    </row>
    <row r="4404" spans="1:6" x14ac:dyDescent="0.25">
      <c r="A4404" s="188"/>
      <c r="B4404" s="188"/>
      <c r="C4404" s="1"/>
      <c r="D4404" s="1"/>
      <c r="E4404" s="1"/>
      <c r="F4404" s="1"/>
    </row>
    <row r="4405" spans="1:6" x14ac:dyDescent="0.25">
      <c r="A4405" s="188"/>
      <c r="B4405" s="188"/>
      <c r="C4405" s="1"/>
      <c r="D4405" s="1"/>
      <c r="E4405" s="1"/>
      <c r="F4405" s="1"/>
    </row>
    <row r="4406" spans="1:6" x14ac:dyDescent="0.25">
      <c r="A4406" s="188"/>
      <c r="B4406" s="188"/>
      <c r="C4406" s="1"/>
      <c r="D4406" s="1"/>
      <c r="E4406" s="1"/>
      <c r="F4406" s="1"/>
    </row>
    <row r="4407" spans="1:6" x14ac:dyDescent="0.25">
      <c r="A4407" s="188"/>
      <c r="B4407" s="188"/>
      <c r="C4407" s="1"/>
      <c r="D4407" s="1"/>
      <c r="E4407" s="1"/>
      <c r="F4407" s="1"/>
    </row>
    <row r="4408" spans="1:6" x14ac:dyDescent="0.25">
      <c r="A4408" s="188"/>
      <c r="B4408" s="188"/>
      <c r="C4408" s="1"/>
      <c r="D4408" s="1"/>
      <c r="E4408" s="1"/>
      <c r="F4408" s="1"/>
    </row>
    <row r="4409" spans="1:6" x14ac:dyDescent="0.25">
      <c r="A4409" s="188"/>
      <c r="B4409" s="188"/>
      <c r="C4409" s="1"/>
      <c r="D4409" s="1"/>
      <c r="E4409" s="1"/>
      <c r="F4409" s="1"/>
    </row>
    <row r="4410" spans="1:6" x14ac:dyDescent="0.25">
      <c r="A4410" s="188"/>
      <c r="B4410" s="188"/>
      <c r="C4410" s="1"/>
      <c r="D4410" s="1"/>
      <c r="E4410" s="1"/>
      <c r="F4410" s="1"/>
    </row>
    <row r="4411" spans="1:6" x14ac:dyDescent="0.25">
      <c r="A4411" s="188"/>
      <c r="B4411" s="188"/>
      <c r="C4411" s="1"/>
      <c r="D4411" s="1"/>
      <c r="E4411" s="1"/>
      <c r="F4411" s="1"/>
    </row>
    <row r="4412" spans="1:6" x14ac:dyDescent="0.25">
      <c r="A4412" s="188"/>
      <c r="B4412" s="188"/>
      <c r="C4412" s="1"/>
      <c r="D4412" s="1"/>
      <c r="E4412" s="1"/>
      <c r="F4412" s="1"/>
    </row>
    <row r="4413" spans="1:6" x14ac:dyDescent="0.25">
      <c r="A4413" s="188"/>
      <c r="B4413" s="188"/>
      <c r="C4413" s="1"/>
      <c r="D4413" s="1"/>
      <c r="E4413" s="1"/>
      <c r="F4413" s="1"/>
    </row>
    <row r="4414" spans="1:6" x14ac:dyDescent="0.25">
      <c r="A4414" s="188"/>
      <c r="B4414" s="188"/>
      <c r="C4414" s="1"/>
      <c r="D4414" s="1"/>
      <c r="E4414" s="1"/>
      <c r="F4414" s="1"/>
    </row>
    <row r="4415" spans="1:6" x14ac:dyDescent="0.25">
      <c r="A4415" s="188"/>
      <c r="B4415" s="188"/>
      <c r="C4415" s="1"/>
      <c r="D4415" s="1"/>
      <c r="E4415" s="1"/>
      <c r="F4415" s="1"/>
    </row>
    <row r="4416" spans="1:6" x14ac:dyDescent="0.25">
      <c r="A4416" s="188"/>
      <c r="B4416" s="188"/>
      <c r="C4416" s="1"/>
      <c r="D4416" s="1"/>
      <c r="E4416" s="1"/>
      <c r="F4416" s="1"/>
    </row>
    <row r="4417" spans="1:6" x14ac:dyDescent="0.25">
      <c r="A4417" s="188"/>
      <c r="B4417" s="188"/>
      <c r="C4417" s="1"/>
      <c r="D4417" s="1"/>
      <c r="E4417" s="1"/>
      <c r="F4417" s="1"/>
    </row>
    <row r="4418" spans="1:6" x14ac:dyDescent="0.25">
      <c r="A4418" s="188"/>
      <c r="B4418" s="188"/>
      <c r="C4418" s="1"/>
      <c r="D4418" s="1"/>
      <c r="E4418" s="1"/>
      <c r="F4418" s="1"/>
    </row>
    <row r="4419" spans="1:6" x14ac:dyDescent="0.25">
      <c r="A4419" s="188"/>
      <c r="B4419" s="188"/>
      <c r="C4419" s="1"/>
      <c r="D4419" s="1"/>
      <c r="E4419" s="1"/>
      <c r="F4419" s="1"/>
    </row>
    <row r="4420" spans="1:6" x14ac:dyDescent="0.25">
      <c r="A4420" s="188"/>
      <c r="B4420" s="188"/>
      <c r="C4420" s="1"/>
      <c r="D4420" s="1"/>
      <c r="E4420" s="1"/>
      <c r="F4420" s="1"/>
    </row>
    <row r="4421" spans="1:6" x14ac:dyDescent="0.25">
      <c r="A4421" s="188"/>
      <c r="B4421" s="188"/>
      <c r="C4421" s="1"/>
      <c r="D4421" s="1"/>
      <c r="E4421" s="1"/>
      <c r="F4421" s="1"/>
    </row>
    <row r="4422" spans="1:6" x14ac:dyDescent="0.25">
      <c r="A4422" s="188"/>
      <c r="B4422" s="188"/>
      <c r="C4422" s="1"/>
      <c r="D4422" s="1"/>
      <c r="E4422" s="1"/>
      <c r="F4422" s="1"/>
    </row>
    <row r="4423" spans="1:6" x14ac:dyDescent="0.25">
      <c r="A4423" s="188"/>
      <c r="B4423" s="188"/>
      <c r="C4423" s="1"/>
      <c r="D4423" s="1"/>
      <c r="E4423" s="1"/>
      <c r="F4423" s="1"/>
    </row>
    <row r="4424" spans="1:6" x14ac:dyDescent="0.25">
      <c r="A4424" s="188"/>
      <c r="B4424" s="188"/>
      <c r="C4424" s="1"/>
      <c r="D4424" s="1"/>
      <c r="E4424" s="1"/>
      <c r="F4424" s="1"/>
    </row>
    <row r="4425" spans="1:6" x14ac:dyDescent="0.25">
      <c r="A4425" s="188"/>
      <c r="B4425" s="188"/>
      <c r="C4425" s="1"/>
      <c r="D4425" s="1"/>
      <c r="E4425" s="1"/>
      <c r="F4425" s="1"/>
    </row>
    <row r="4426" spans="1:6" x14ac:dyDescent="0.25">
      <c r="A4426" s="188"/>
      <c r="B4426" s="188"/>
      <c r="C4426" s="1"/>
      <c r="D4426" s="1"/>
      <c r="E4426" s="1"/>
      <c r="F4426" s="1"/>
    </row>
    <row r="4427" spans="1:6" x14ac:dyDescent="0.25">
      <c r="A4427" s="188"/>
      <c r="B4427" s="188"/>
      <c r="C4427" s="1"/>
      <c r="D4427" s="1"/>
      <c r="E4427" s="1"/>
      <c r="F4427" s="1"/>
    </row>
    <row r="4428" spans="1:6" x14ac:dyDescent="0.25">
      <c r="A4428" s="188"/>
      <c r="B4428" s="188"/>
      <c r="C4428" s="1"/>
      <c r="D4428" s="1"/>
      <c r="E4428" s="1"/>
      <c r="F4428" s="1"/>
    </row>
    <row r="4429" spans="1:6" x14ac:dyDescent="0.25">
      <c r="A4429" s="188"/>
      <c r="B4429" s="188"/>
      <c r="C4429" s="1"/>
      <c r="D4429" s="1"/>
      <c r="E4429" s="1"/>
      <c r="F4429" s="1"/>
    </row>
    <row r="4430" spans="1:6" x14ac:dyDescent="0.25">
      <c r="A4430" s="188"/>
      <c r="B4430" s="188"/>
      <c r="C4430" s="1"/>
      <c r="D4430" s="1"/>
      <c r="E4430" s="1"/>
      <c r="F4430" s="1"/>
    </row>
    <row r="4431" spans="1:6" x14ac:dyDescent="0.25">
      <c r="A4431" s="188"/>
      <c r="B4431" s="188"/>
      <c r="C4431" s="1"/>
      <c r="D4431" s="1"/>
      <c r="E4431" s="1"/>
      <c r="F4431" s="1"/>
    </row>
    <row r="4432" spans="1:6" x14ac:dyDescent="0.25">
      <c r="A4432" s="188"/>
      <c r="B4432" s="188"/>
      <c r="C4432" s="1"/>
      <c r="D4432" s="1"/>
      <c r="E4432" s="1"/>
      <c r="F4432" s="1"/>
    </row>
    <row r="4433" spans="1:6" x14ac:dyDescent="0.25">
      <c r="A4433" s="188"/>
      <c r="B4433" s="188"/>
      <c r="C4433" s="1"/>
      <c r="D4433" s="1"/>
      <c r="E4433" s="1"/>
      <c r="F4433" s="1"/>
    </row>
    <row r="4434" spans="1:6" x14ac:dyDescent="0.25">
      <c r="A4434" s="188"/>
      <c r="B4434" s="188"/>
      <c r="C4434" s="1"/>
      <c r="D4434" s="1"/>
      <c r="E4434" s="1"/>
      <c r="F4434" s="1"/>
    </row>
    <row r="4435" spans="1:6" x14ac:dyDescent="0.25">
      <c r="A4435" s="188"/>
      <c r="B4435" s="188"/>
      <c r="C4435" s="1"/>
      <c r="D4435" s="1"/>
      <c r="E4435" s="1"/>
      <c r="F4435" s="1"/>
    </row>
    <row r="4436" spans="1:6" x14ac:dyDescent="0.25">
      <c r="A4436" s="188"/>
      <c r="B4436" s="188"/>
      <c r="C4436" s="1"/>
      <c r="D4436" s="1"/>
      <c r="E4436" s="1"/>
      <c r="F4436" s="1"/>
    </row>
    <row r="4437" spans="1:6" x14ac:dyDescent="0.25">
      <c r="A4437" s="188"/>
      <c r="B4437" s="188"/>
      <c r="C4437" s="1"/>
      <c r="D4437" s="1"/>
      <c r="E4437" s="1"/>
      <c r="F4437" s="1"/>
    </row>
    <row r="4438" spans="1:6" x14ac:dyDescent="0.25">
      <c r="A4438" s="188"/>
      <c r="B4438" s="188"/>
      <c r="C4438" s="1"/>
      <c r="D4438" s="1"/>
      <c r="E4438" s="1"/>
      <c r="F4438" s="1"/>
    </row>
    <row r="4439" spans="1:6" x14ac:dyDescent="0.25">
      <c r="A4439" s="188"/>
      <c r="B4439" s="188"/>
      <c r="C4439" s="1"/>
      <c r="D4439" s="1"/>
      <c r="E4439" s="1"/>
      <c r="F4439" s="1"/>
    </row>
    <row r="4440" spans="1:6" x14ac:dyDescent="0.25">
      <c r="A4440" s="188"/>
      <c r="B4440" s="188"/>
      <c r="C4440" s="1"/>
      <c r="D4440" s="1"/>
      <c r="E4440" s="1"/>
      <c r="F4440" s="1"/>
    </row>
    <row r="4441" spans="1:6" x14ac:dyDescent="0.25">
      <c r="A4441" s="188"/>
      <c r="B4441" s="188"/>
      <c r="C4441" s="1"/>
      <c r="D4441" s="1"/>
      <c r="E4441" s="1"/>
      <c r="F4441" s="1"/>
    </row>
    <row r="4442" spans="1:6" x14ac:dyDescent="0.25">
      <c r="A4442" s="188"/>
      <c r="B4442" s="188"/>
      <c r="C4442" s="1"/>
      <c r="D4442" s="1"/>
      <c r="E4442" s="1"/>
      <c r="F4442" s="1"/>
    </row>
    <row r="4443" spans="1:6" x14ac:dyDescent="0.25">
      <c r="A4443" s="188"/>
      <c r="B4443" s="188"/>
      <c r="C4443" s="1"/>
      <c r="D4443" s="1"/>
      <c r="E4443" s="1"/>
      <c r="F4443" s="1"/>
    </row>
    <row r="4444" spans="1:6" x14ac:dyDescent="0.25">
      <c r="A4444" s="188"/>
      <c r="B4444" s="188"/>
      <c r="C4444" s="1"/>
      <c r="D4444" s="1"/>
      <c r="E4444" s="1"/>
      <c r="F4444" s="1"/>
    </row>
    <row r="4445" spans="1:6" x14ac:dyDescent="0.25">
      <c r="A4445" s="188"/>
      <c r="B4445" s="188"/>
      <c r="C4445" s="1"/>
      <c r="D4445" s="1"/>
      <c r="E4445" s="1"/>
      <c r="F4445" s="1"/>
    </row>
    <row r="4446" spans="1:6" x14ac:dyDescent="0.25">
      <c r="A4446" s="188"/>
      <c r="B4446" s="188"/>
      <c r="C4446" s="1"/>
      <c r="D4446" s="1"/>
      <c r="E4446" s="1"/>
      <c r="F4446" s="1"/>
    </row>
    <row r="4447" spans="1:6" x14ac:dyDescent="0.25">
      <c r="A4447" s="188"/>
      <c r="B4447" s="188"/>
      <c r="C4447" s="1"/>
      <c r="D4447" s="1"/>
      <c r="E4447" s="1"/>
      <c r="F4447" s="1"/>
    </row>
    <row r="4448" spans="1:6" x14ac:dyDescent="0.25">
      <c r="A4448" s="188"/>
      <c r="B4448" s="188"/>
      <c r="C4448" s="1"/>
      <c r="D4448" s="1"/>
      <c r="E4448" s="1"/>
      <c r="F4448" s="1"/>
    </row>
    <row r="4449" spans="1:6" x14ac:dyDescent="0.25">
      <c r="A4449" s="188"/>
      <c r="B4449" s="188"/>
      <c r="C4449" s="1"/>
      <c r="D4449" s="1"/>
      <c r="E4449" s="1"/>
      <c r="F4449" s="1"/>
    </row>
    <row r="4450" spans="1:6" x14ac:dyDescent="0.25">
      <c r="A4450" s="188"/>
      <c r="B4450" s="188"/>
      <c r="C4450" s="1"/>
      <c r="D4450" s="1"/>
      <c r="E4450" s="1"/>
      <c r="F4450" s="1"/>
    </row>
    <row r="4451" spans="1:6" x14ac:dyDescent="0.25">
      <c r="A4451" s="188"/>
      <c r="B4451" s="188"/>
      <c r="C4451" s="1"/>
      <c r="D4451" s="1"/>
      <c r="E4451" s="1"/>
      <c r="F4451" s="1"/>
    </row>
    <row r="4452" spans="1:6" x14ac:dyDescent="0.25">
      <c r="A4452" s="188"/>
      <c r="B4452" s="188"/>
      <c r="C4452" s="1"/>
      <c r="D4452" s="1"/>
      <c r="E4452" s="1"/>
      <c r="F4452" s="1"/>
    </row>
    <row r="4453" spans="1:6" x14ac:dyDescent="0.25">
      <c r="A4453" s="188"/>
      <c r="B4453" s="188"/>
      <c r="C4453" s="1"/>
      <c r="D4453" s="1"/>
      <c r="E4453" s="1"/>
      <c r="F4453" s="1"/>
    </row>
    <row r="4454" spans="1:6" x14ac:dyDescent="0.25">
      <c r="A4454" s="188"/>
      <c r="B4454" s="188"/>
      <c r="C4454" s="1"/>
      <c r="D4454" s="1"/>
      <c r="E4454" s="1"/>
      <c r="F4454" s="1"/>
    </row>
    <row r="4455" spans="1:6" x14ac:dyDescent="0.25">
      <c r="A4455" s="188"/>
      <c r="B4455" s="188"/>
      <c r="C4455" s="1"/>
      <c r="D4455" s="1"/>
      <c r="E4455" s="1"/>
      <c r="F4455" s="1"/>
    </row>
    <row r="4456" spans="1:6" x14ac:dyDescent="0.25">
      <c r="A4456" s="188"/>
      <c r="B4456" s="188"/>
      <c r="C4456" s="1"/>
      <c r="D4456" s="1"/>
      <c r="E4456" s="1"/>
      <c r="F4456" s="1"/>
    </row>
    <row r="4457" spans="1:6" x14ac:dyDescent="0.25">
      <c r="A4457" s="188"/>
      <c r="B4457" s="188"/>
      <c r="C4457" s="1"/>
      <c r="D4457" s="1"/>
      <c r="E4457" s="1"/>
      <c r="F4457" s="1"/>
    </row>
    <row r="4458" spans="1:6" x14ac:dyDescent="0.25">
      <c r="A4458" s="188"/>
      <c r="B4458" s="188"/>
      <c r="C4458" s="1"/>
      <c r="D4458" s="1"/>
      <c r="E4458" s="1"/>
      <c r="F4458" s="1"/>
    </row>
    <row r="4459" spans="1:6" x14ac:dyDescent="0.25">
      <c r="A4459" s="188"/>
      <c r="B4459" s="188"/>
      <c r="C4459" s="1"/>
      <c r="D4459" s="1"/>
      <c r="E4459" s="1"/>
      <c r="F4459" s="1"/>
    </row>
    <row r="4460" spans="1:6" x14ac:dyDescent="0.25">
      <c r="A4460" s="188"/>
      <c r="B4460" s="188"/>
      <c r="C4460" s="1"/>
      <c r="D4460" s="1"/>
      <c r="E4460" s="1"/>
      <c r="F4460" s="1"/>
    </row>
    <row r="4461" spans="1:6" x14ac:dyDescent="0.25">
      <c r="A4461" s="188"/>
      <c r="B4461" s="188"/>
      <c r="C4461" s="1"/>
      <c r="D4461" s="1"/>
      <c r="E4461" s="1"/>
      <c r="F4461" s="1"/>
    </row>
    <row r="4462" spans="1:6" x14ac:dyDescent="0.25">
      <c r="A4462" s="188"/>
      <c r="B4462" s="188"/>
      <c r="C4462" s="1"/>
      <c r="D4462" s="1"/>
      <c r="E4462" s="1"/>
      <c r="F4462" s="1"/>
    </row>
    <row r="4463" spans="1:6" x14ac:dyDescent="0.25">
      <c r="A4463" s="188"/>
      <c r="B4463" s="188"/>
      <c r="C4463" s="1"/>
      <c r="D4463" s="1"/>
      <c r="E4463" s="1"/>
      <c r="F4463" s="1"/>
    </row>
    <row r="4464" spans="1:6" x14ac:dyDescent="0.25">
      <c r="A4464" s="188"/>
      <c r="B4464" s="188"/>
      <c r="C4464" s="1"/>
      <c r="D4464" s="1"/>
      <c r="E4464" s="1"/>
      <c r="F4464" s="1"/>
    </row>
    <row r="4465" spans="1:6" x14ac:dyDescent="0.25">
      <c r="A4465" s="188"/>
      <c r="B4465" s="188"/>
      <c r="C4465" s="1"/>
      <c r="D4465" s="1"/>
      <c r="E4465" s="1"/>
      <c r="F4465" s="1"/>
    </row>
    <row r="4466" spans="1:6" x14ac:dyDescent="0.25">
      <c r="A4466" s="188"/>
      <c r="B4466" s="188"/>
      <c r="C4466" s="1"/>
      <c r="D4466" s="1"/>
      <c r="E4466" s="1"/>
      <c r="F4466" s="1"/>
    </row>
    <row r="4467" spans="1:6" x14ac:dyDescent="0.25">
      <c r="A4467" s="188"/>
      <c r="B4467" s="188"/>
      <c r="C4467" s="1"/>
      <c r="D4467" s="1"/>
      <c r="E4467" s="1"/>
      <c r="F4467" s="1"/>
    </row>
    <row r="4468" spans="1:6" x14ac:dyDescent="0.25">
      <c r="A4468" s="188"/>
      <c r="B4468" s="188"/>
      <c r="C4468" s="1"/>
      <c r="D4468" s="1"/>
      <c r="E4468" s="1"/>
      <c r="F4468" s="1"/>
    </row>
    <row r="4469" spans="1:6" x14ac:dyDescent="0.25">
      <c r="A4469" s="188"/>
      <c r="B4469" s="188"/>
      <c r="C4469" s="1"/>
      <c r="D4469" s="1"/>
      <c r="E4469" s="1"/>
      <c r="F4469" s="1"/>
    </row>
    <row r="4470" spans="1:6" x14ac:dyDescent="0.25">
      <c r="A4470" s="188"/>
      <c r="B4470" s="188"/>
      <c r="C4470" s="1"/>
      <c r="D4470" s="1"/>
      <c r="E4470" s="1"/>
      <c r="F4470" s="1"/>
    </row>
    <row r="4471" spans="1:6" x14ac:dyDescent="0.25">
      <c r="A4471" s="188"/>
      <c r="B4471" s="188"/>
      <c r="C4471" s="1"/>
      <c r="D4471" s="1"/>
      <c r="E4471" s="1"/>
      <c r="F4471" s="1"/>
    </row>
    <row r="4472" spans="1:6" x14ac:dyDescent="0.25">
      <c r="A4472" s="188"/>
      <c r="B4472" s="188"/>
      <c r="C4472" s="1"/>
      <c r="D4472" s="1"/>
      <c r="E4472" s="1"/>
      <c r="F4472" s="1"/>
    </row>
    <row r="4473" spans="1:6" x14ac:dyDescent="0.25">
      <c r="A4473" s="188"/>
      <c r="B4473" s="188"/>
      <c r="C4473" s="1"/>
      <c r="D4473" s="1"/>
      <c r="E4473" s="1"/>
      <c r="F4473" s="1"/>
    </row>
    <row r="4474" spans="1:6" x14ac:dyDescent="0.25">
      <c r="A4474" s="188"/>
      <c r="B4474" s="188"/>
      <c r="C4474" s="1"/>
      <c r="D4474" s="1"/>
      <c r="E4474" s="1"/>
      <c r="F4474" s="1"/>
    </row>
    <row r="4475" spans="1:6" x14ac:dyDescent="0.25">
      <c r="A4475" s="188"/>
      <c r="B4475" s="188"/>
      <c r="C4475" s="1"/>
      <c r="D4475" s="1"/>
      <c r="E4475" s="1"/>
      <c r="F4475" s="1"/>
    </row>
    <row r="4476" spans="1:6" x14ac:dyDescent="0.25">
      <c r="A4476" s="188"/>
      <c r="B4476" s="188"/>
      <c r="C4476" s="1"/>
      <c r="D4476" s="1"/>
      <c r="E4476" s="1"/>
      <c r="F4476" s="1"/>
    </row>
    <row r="4477" spans="1:6" x14ac:dyDescent="0.25">
      <c r="A4477" s="188"/>
      <c r="B4477" s="188"/>
      <c r="C4477" s="1"/>
      <c r="D4477" s="1"/>
      <c r="E4477" s="1"/>
      <c r="F4477" s="1"/>
    </row>
    <row r="4478" spans="1:6" x14ac:dyDescent="0.25">
      <c r="A4478" s="188"/>
      <c r="B4478" s="188"/>
      <c r="C4478" s="1"/>
      <c r="D4478" s="1"/>
      <c r="E4478" s="1"/>
      <c r="F4478" s="1"/>
    </row>
    <row r="4479" spans="1:6" x14ac:dyDescent="0.25">
      <c r="A4479" s="188"/>
      <c r="B4479" s="188"/>
      <c r="C4479" s="1"/>
      <c r="D4479" s="1"/>
      <c r="E4479" s="1"/>
      <c r="F4479" s="1"/>
    </row>
    <row r="4480" spans="1:6" x14ac:dyDescent="0.25">
      <c r="A4480" s="188"/>
      <c r="B4480" s="188"/>
      <c r="C4480" s="1"/>
      <c r="D4480" s="1"/>
      <c r="E4480" s="1"/>
      <c r="F4480" s="1"/>
    </row>
    <row r="4481" spans="1:6" x14ac:dyDescent="0.25">
      <c r="A4481" s="188"/>
      <c r="B4481" s="188"/>
      <c r="C4481" s="1"/>
      <c r="D4481" s="1"/>
      <c r="E4481" s="1"/>
      <c r="F4481" s="1"/>
    </row>
    <row r="4482" spans="1:6" x14ac:dyDescent="0.25">
      <c r="A4482" s="188"/>
      <c r="B4482" s="188"/>
      <c r="C4482" s="1"/>
      <c r="D4482" s="1"/>
      <c r="E4482" s="1"/>
      <c r="F4482" s="1"/>
    </row>
    <row r="4483" spans="1:6" x14ac:dyDescent="0.25">
      <c r="A4483" s="188"/>
      <c r="B4483" s="188"/>
      <c r="C4483" s="1"/>
      <c r="D4483" s="1"/>
      <c r="E4483" s="1"/>
      <c r="F4483" s="1"/>
    </row>
    <row r="4484" spans="1:6" x14ac:dyDescent="0.25">
      <c r="A4484" s="188"/>
      <c r="B4484" s="188"/>
      <c r="C4484" s="1"/>
      <c r="D4484" s="1"/>
      <c r="E4484" s="1"/>
      <c r="F4484" s="1"/>
    </row>
    <row r="4485" spans="1:6" x14ac:dyDescent="0.25">
      <c r="A4485" s="188"/>
      <c r="B4485" s="188"/>
      <c r="C4485" s="1"/>
      <c r="D4485" s="1"/>
      <c r="E4485" s="1"/>
      <c r="F4485" s="1"/>
    </row>
    <row r="4486" spans="1:6" x14ac:dyDescent="0.25">
      <c r="A4486" s="188"/>
      <c r="B4486" s="188"/>
      <c r="C4486" s="1"/>
      <c r="D4486" s="1"/>
      <c r="E4486" s="1"/>
      <c r="F4486" s="1"/>
    </row>
    <row r="4487" spans="1:6" x14ac:dyDescent="0.25">
      <c r="A4487" s="188"/>
      <c r="B4487" s="188"/>
      <c r="C4487" s="1"/>
      <c r="D4487" s="1"/>
      <c r="E4487" s="1"/>
      <c r="F4487" s="1"/>
    </row>
    <row r="4488" spans="1:6" x14ac:dyDescent="0.25">
      <c r="A4488" s="188"/>
      <c r="B4488" s="188"/>
      <c r="C4488" s="1"/>
      <c r="D4488" s="1"/>
      <c r="E4488" s="1"/>
      <c r="F4488" s="1"/>
    </row>
    <row r="4489" spans="1:6" x14ac:dyDescent="0.25">
      <c r="A4489" s="188"/>
      <c r="B4489" s="188"/>
      <c r="C4489" s="1"/>
      <c r="D4489" s="1"/>
      <c r="E4489" s="1"/>
      <c r="F4489" s="1"/>
    </row>
    <row r="4490" spans="1:6" x14ac:dyDescent="0.25">
      <c r="A4490" s="188"/>
      <c r="B4490" s="188"/>
      <c r="C4490" s="1"/>
      <c r="D4490" s="1"/>
      <c r="E4490" s="1"/>
      <c r="F4490" s="1"/>
    </row>
    <row r="4491" spans="1:6" x14ac:dyDescent="0.25">
      <c r="A4491" s="188"/>
      <c r="B4491" s="188"/>
      <c r="C4491" s="1"/>
      <c r="D4491" s="1"/>
      <c r="E4491" s="1"/>
      <c r="F4491" s="1"/>
    </row>
    <row r="4492" spans="1:6" x14ac:dyDescent="0.25">
      <c r="A4492" s="188"/>
      <c r="B4492" s="188"/>
      <c r="C4492" s="1"/>
      <c r="D4492" s="1"/>
      <c r="E4492" s="1"/>
      <c r="F4492" s="1"/>
    </row>
    <row r="4493" spans="1:6" x14ac:dyDescent="0.25">
      <c r="A4493" s="188"/>
      <c r="B4493" s="188"/>
      <c r="C4493" s="1"/>
      <c r="D4493" s="1"/>
      <c r="E4493" s="1"/>
      <c r="F4493" s="1"/>
    </row>
    <row r="4494" spans="1:6" x14ac:dyDescent="0.25">
      <c r="A4494" s="188"/>
      <c r="B4494" s="188"/>
      <c r="C4494" s="1"/>
      <c r="D4494" s="1"/>
      <c r="E4494" s="1"/>
      <c r="F4494" s="1"/>
    </row>
    <row r="4495" spans="1:6" x14ac:dyDescent="0.25">
      <c r="A4495" s="188"/>
      <c r="B4495" s="188"/>
      <c r="C4495" s="1"/>
      <c r="D4495" s="1"/>
      <c r="E4495" s="1"/>
      <c r="F4495" s="1"/>
    </row>
    <row r="4496" spans="1:6" x14ac:dyDescent="0.25">
      <c r="A4496" s="188"/>
      <c r="B4496" s="188"/>
      <c r="C4496" s="1"/>
      <c r="D4496" s="1"/>
      <c r="E4496" s="1"/>
      <c r="F4496" s="1"/>
    </row>
    <row r="4497" spans="1:6" x14ac:dyDescent="0.25">
      <c r="A4497" s="188"/>
      <c r="B4497" s="188"/>
      <c r="C4497" s="1"/>
      <c r="D4497" s="1"/>
      <c r="E4497" s="1"/>
      <c r="F4497" s="1"/>
    </row>
    <row r="4498" spans="1:6" x14ac:dyDescent="0.25">
      <c r="A4498" s="188"/>
      <c r="B4498" s="188"/>
      <c r="C4498" s="1"/>
      <c r="D4498" s="1"/>
      <c r="E4498" s="1"/>
      <c r="F4498" s="1"/>
    </row>
    <row r="4499" spans="1:6" x14ac:dyDescent="0.25">
      <c r="A4499" s="188"/>
      <c r="B4499" s="188"/>
      <c r="C4499" s="1"/>
      <c r="D4499" s="1"/>
      <c r="E4499" s="1"/>
      <c r="F4499" s="1"/>
    </row>
    <row r="4500" spans="1:6" x14ac:dyDescent="0.25">
      <c r="A4500" s="188"/>
      <c r="B4500" s="188"/>
      <c r="C4500" s="1"/>
      <c r="D4500" s="1"/>
      <c r="E4500" s="1"/>
      <c r="F4500" s="1"/>
    </row>
    <row r="4501" spans="1:6" x14ac:dyDescent="0.25">
      <c r="A4501" s="188"/>
      <c r="B4501" s="188"/>
      <c r="C4501" s="1"/>
      <c r="D4501" s="1"/>
      <c r="E4501" s="1"/>
      <c r="F4501" s="1"/>
    </row>
    <row r="4502" spans="1:6" x14ac:dyDescent="0.25">
      <c r="A4502" s="188"/>
      <c r="B4502" s="188"/>
      <c r="C4502" s="1"/>
      <c r="D4502" s="1"/>
      <c r="E4502" s="1"/>
      <c r="F4502" s="1"/>
    </row>
    <row r="4503" spans="1:6" x14ac:dyDescent="0.25">
      <c r="A4503" s="188"/>
      <c r="B4503" s="188"/>
      <c r="C4503" s="1"/>
      <c r="D4503" s="1"/>
      <c r="E4503" s="1"/>
      <c r="F4503" s="1"/>
    </row>
    <row r="4504" spans="1:6" x14ac:dyDescent="0.25">
      <c r="A4504" s="188"/>
      <c r="B4504" s="188"/>
      <c r="C4504" s="1"/>
      <c r="D4504" s="1"/>
      <c r="E4504" s="1"/>
      <c r="F4504" s="1"/>
    </row>
    <row r="4505" spans="1:6" x14ac:dyDescent="0.25">
      <c r="A4505" s="188"/>
      <c r="B4505" s="188"/>
      <c r="C4505" s="1"/>
      <c r="D4505" s="1"/>
      <c r="E4505" s="1"/>
      <c r="F4505" s="1"/>
    </row>
    <row r="4506" spans="1:6" x14ac:dyDescent="0.25">
      <c r="A4506" s="188"/>
      <c r="B4506" s="188"/>
      <c r="C4506" s="1"/>
      <c r="D4506" s="1"/>
      <c r="E4506" s="1"/>
      <c r="F4506" s="1"/>
    </row>
    <row r="4507" spans="1:6" x14ac:dyDescent="0.25">
      <c r="A4507" s="188"/>
      <c r="B4507" s="188"/>
      <c r="C4507" s="1"/>
      <c r="D4507" s="1"/>
      <c r="E4507" s="1"/>
      <c r="F4507" s="1"/>
    </row>
    <row r="4508" spans="1:6" x14ac:dyDescent="0.25">
      <c r="A4508" s="188"/>
      <c r="B4508" s="188"/>
      <c r="C4508" s="1"/>
      <c r="D4508" s="1"/>
      <c r="E4508" s="1"/>
      <c r="F4508" s="1"/>
    </row>
    <row r="4509" spans="1:6" x14ac:dyDescent="0.25">
      <c r="A4509" s="188"/>
      <c r="B4509" s="188"/>
      <c r="C4509" s="1"/>
      <c r="D4509" s="1"/>
      <c r="E4509" s="1"/>
      <c r="F4509" s="1"/>
    </row>
    <row r="4510" spans="1:6" x14ac:dyDescent="0.25">
      <c r="A4510" s="188"/>
      <c r="B4510" s="188"/>
      <c r="C4510" s="1"/>
      <c r="D4510" s="1"/>
      <c r="E4510" s="1"/>
      <c r="F4510" s="1"/>
    </row>
    <row r="4511" spans="1:6" x14ac:dyDescent="0.25">
      <c r="A4511" s="188"/>
      <c r="B4511" s="188"/>
      <c r="C4511" s="1"/>
      <c r="D4511" s="1"/>
      <c r="E4511" s="1"/>
      <c r="F4511" s="1"/>
    </row>
    <row r="4512" spans="1:6" x14ac:dyDescent="0.25">
      <c r="A4512" s="188"/>
      <c r="B4512" s="188"/>
      <c r="C4512" s="1"/>
      <c r="D4512" s="1"/>
      <c r="E4512" s="1"/>
      <c r="F4512" s="1"/>
    </row>
    <row r="4513" spans="1:6" x14ac:dyDescent="0.25">
      <c r="A4513" s="188"/>
      <c r="B4513" s="188"/>
      <c r="C4513" s="1"/>
      <c r="D4513" s="1"/>
      <c r="E4513" s="1"/>
      <c r="F4513" s="1"/>
    </row>
    <row r="4514" spans="1:6" x14ac:dyDescent="0.25">
      <c r="A4514" s="188"/>
      <c r="B4514" s="188"/>
      <c r="C4514" s="1"/>
      <c r="D4514" s="1"/>
      <c r="E4514" s="1"/>
      <c r="F4514" s="1"/>
    </row>
    <row r="4515" spans="1:6" x14ac:dyDescent="0.25">
      <c r="A4515" s="188"/>
      <c r="B4515" s="188"/>
      <c r="C4515" s="1"/>
      <c r="D4515" s="1"/>
      <c r="E4515" s="1"/>
      <c r="F4515" s="1"/>
    </row>
    <row r="4516" spans="1:6" x14ac:dyDescent="0.25">
      <c r="A4516" s="188"/>
      <c r="B4516" s="188"/>
      <c r="C4516" s="1"/>
      <c r="D4516" s="1"/>
      <c r="E4516" s="1"/>
      <c r="F4516" s="1"/>
    </row>
    <row r="4517" spans="1:6" x14ac:dyDescent="0.25">
      <c r="A4517" s="188"/>
      <c r="B4517" s="188"/>
      <c r="C4517" s="1"/>
      <c r="D4517" s="1"/>
      <c r="E4517" s="1"/>
      <c r="F4517" s="1"/>
    </row>
    <row r="4518" spans="1:6" x14ac:dyDescent="0.25">
      <c r="A4518" s="188"/>
      <c r="B4518" s="188"/>
      <c r="C4518" s="1"/>
      <c r="D4518" s="1"/>
      <c r="E4518" s="1"/>
      <c r="F4518" s="1"/>
    </row>
    <row r="4519" spans="1:6" x14ac:dyDescent="0.25">
      <c r="A4519" s="188"/>
      <c r="B4519" s="188"/>
      <c r="C4519" s="1"/>
      <c r="D4519" s="1"/>
      <c r="E4519" s="1"/>
      <c r="F4519" s="1"/>
    </row>
    <row r="4520" spans="1:6" x14ac:dyDescent="0.25">
      <c r="A4520" s="188"/>
      <c r="B4520" s="188"/>
      <c r="C4520" s="1"/>
      <c r="D4520" s="1"/>
      <c r="E4520" s="1"/>
      <c r="F4520" s="1"/>
    </row>
    <row r="4521" spans="1:6" x14ac:dyDescent="0.25">
      <c r="A4521" s="188"/>
      <c r="B4521" s="188"/>
      <c r="C4521" s="1"/>
      <c r="D4521" s="1"/>
      <c r="E4521" s="1"/>
      <c r="F4521" s="1"/>
    </row>
    <row r="4522" spans="1:6" x14ac:dyDescent="0.25">
      <c r="A4522" s="188"/>
      <c r="B4522" s="188"/>
      <c r="C4522" s="1"/>
      <c r="D4522" s="1"/>
      <c r="E4522" s="1"/>
      <c r="F4522" s="1"/>
    </row>
    <row r="4523" spans="1:6" x14ac:dyDescent="0.25">
      <c r="A4523" s="188"/>
      <c r="B4523" s="188"/>
      <c r="C4523" s="1"/>
      <c r="D4523" s="1"/>
      <c r="E4523" s="1"/>
      <c r="F4523" s="1"/>
    </row>
    <row r="4524" spans="1:6" x14ac:dyDescent="0.25">
      <c r="A4524" s="188"/>
      <c r="B4524" s="188"/>
      <c r="C4524" s="1"/>
      <c r="D4524" s="1"/>
      <c r="E4524" s="1"/>
      <c r="F4524" s="1"/>
    </row>
    <row r="4525" spans="1:6" x14ac:dyDescent="0.25">
      <c r="A4525" s="188"/>
      <c r="B4525" s="188"/>
      <c r="C4525" s="1"/>
      <c r="D4525" s="1"/>
      <c r="E4525" s="1"/>
      <c r="F4525" s="1"/>
    </row>
    <row r="4526" spans="1:6" x14ac:dyDescent="0.25">
      <c r="A4526" s="188"/>
      <c r="B4526" s="188"/>
      <c r="C4526" s="1"/>
      <c r="D4526" s="1"/>
      <c r="E4526" s="1"/>
      <c r="F4526" s="1"/>
    </row>
    <row r="4527" spans="1:6" x14ac:dyDescent="0.25">
      <c r="A4527" s="188"/>
      <c r="B4527" s="188"/>
      <c r="C4527" s="1"/>
      <c r="D4527" s="1"/>
      <c r="E4527" s="1"/>
      <c r="F4527" s="1"/>
    </row>
    <row r="4528" spans="1:6" x14ac:dyDescent="0.25">
      <c r="A4528" s="188"/>
      <c r="B4528" s="188"/>
      <c r="C4528" s="1"/>
      <c r="D4528" s="1"/>
      <c r="E4528" s="1"/>
      <c r="F4528" s="1"/>
    </row>
    <row r="4529" spans="1:6" x14ac:dyDescent="0.25">
      <c r="A4529" s="188"/>
      <c r="B4529" s="188"/>
      <c r="C4529" s="1"/>
      <c r="D4529" s="1"/>
      <c r="E4529" s="1"/>
      <c r="F4529" s="1"/>
    </row>
    <row r="4530" spans="1:6" x14ac:dyDescent="0.25">
      <c r="A4530" s="188"/>
      <c r="B4530" s="188"/>
      <c r="C4530" s="1"/>
      <c r="D4530" s="1"/>
      <c r="E4530" s="1"/>
      <c r="F4530" s="1"/>
    </row>
    <row r="4531" spans="1:6" x14ac:dyDescent="0.25">
      <c r="A4531" s="188"/>
      <c r="B4531" s="188"/>
      <c r="C4531" s="1"/>
      <c r="D4531" s="1"/>
      <c r="E4531" s="1"/>
      <c r="F4531" s="1"/>
    </row>
    <row r="4532" spans="1:6" x14ac:dyDescent="0.25">
      <c r="A4532" s="188"/>
      <c r="B4532" s="188"/>
      <c r="C4532" s="1"/>
      <c r="D4532" s="1"/>
      <c r="E4532" s="1"/>
      <c r="F4532" s="1"/>
    </row>
    <row r="4533" spans="1:6" x14ac:dyDescent="0.25">
      <c r="A4533" s="188"/>
      <c r="B4533" s="188"/>
      <c r="C4533" s="1"/>
      <c r="D4533" s="1"/>
      <c r="E4533" s="1"/>
      <c r="F4533" s="1"/>
    </row>
    <row r="4534" spans="1:6" x14ac:dyDescent="0.25">
      <c r="A4534" s="188"/>
      <c r="B4534" s="188"/>
      <c r="C4534" s="1"/>
      <c r="D4534" s="1"/>
      <c r="E4534" s="1"/>
      <c r="F4534" s="1"/>
    </row>
    <row r="4535" spans="1:6" x14ac:dyDescent="0.25">
      <c r="A4535" s="188"/>
      <c r="B4535" s="188"/>
      <c r="C4535" s="1"/>
      <c r="D4535" s="1"/>
      <c r="E4535" s="1"/>
      <c r="F4535" s="1"/>
    </row>
    <row r="4536" spans="1:6" x14ac:dyDescent="0.25">
      <c r="A4536" s="188"/>
      <c r="B4536" s="188"/>
      <c r="C4536" s="1"/>
      <c r="D4536" s="1"/>
      <c r="E4536" s="1"/>
      <c r="F4536" s="1"/>
    </row>
    <row r="4537" spans="1:6" x14ac:dyDescent="0.25">
      <c r="A4537" s="188"/>
      <c r="B4537" s="188"/>
      <c r="C4537" s="1"/>
      <c r="D4537" s="1"/>
      <c r="E4537" s="1"/>
      <c r="F4537" s="1"/>
    </row>
    <row r="4538" spans="1:6" x14ac:dyDescent="0.25">
      <c r="A4538" s="188"/>
      <c r="B4538" s="188"/>
      <c r="C4538" s="1"/>
      <c r="D4538" s="1"/>
      <c r="E4538" s="1"/>
      <c r="F4538" s="1"/>
    </row>
    <row r="4539" spans="1:6" x14ac:dyDescent="0.25">
      <c r="A4539" s="188"/>
      <c r="B4539" s="188"/>
      <c r="C4539" s="1"/>
      <c r="D4539" s="1"/>
      <c r="E4539" s="1"/>
      <c r="F4539" s="1"/>
    </row>
    <row r="4540" spans="1:6" x14ac:dyDescent="0.25">
      <c r="A4540" s="188"/>
      <c r="B4540" s="188"/>
      <c r="C4540" s="1"/>
      <c r="D4540" s="1"/>
      <c r="E4540" s="1"/>
      <c r="F4540" s="1"/>
    </row>
    <row r="4541" spans="1:6" x14ac:dyDescent="0.25">
      <c r="A4541" s="188"/>
      <c r="B4541" s="188"/>
      <c r="C4541" s="1"/>
      <c r="D4541" s="1"/>
      <c r="E4541" s="1"/>
      <c r="F4541" s="1"/>
    </row>
    <row r="4542" spans="1:6" x14ac:dyDescent="0.25">
      <c r="A4542" s="188"/>
      <c r="B4542" s="188"/>
      <c r="C4542" s="1"/>
      <c r="D4542" s="1"/>
      <c r="E4542" s="1"/>
      <c r="F4542" s="1"/>
    </row>
    <row r="4543" spans="1:6" x14ac:dyDescent="0.25">
      <c r="A4543" s="188"/>
      <c r="B4543" s="188"/>
      <c r="C4543" s="1"/>
      <c r="D4543" s="1"/>
      <c r="E4543" s="1"/>
      <c r="F4543" s="1"/>
    </row>
    <row r="4544" spans="1:6" x14ac:dyDescent="0.25">
      <c r="A4544" s="188"/>
      <c r="B4544" s="188"/>
      <c r="C4544" s="1"/>
      <c r="D4544" s="1"/>
      <c r="E4544" s="1"/>
      <c r="F4544" s="1"/>
    </row>
    <row r="4545" spans="1:6" x14ac:dyDescent="0.25">
      <c r="A4545" s="188"/>
      <c r="B4545" s="188"/>
      <c r="C4545" s="1"/>
      <c r="D4545" s="1"/>
      <c r="E4545" s="1"/>
      <c r="F4545" s="1"/>
    </row>
    <row r="4546" spans="1:6" x14ac:dyDescent="0.25">
      <c r="A4546" s="188"/>
      <c r="B4546" s="188"/>
      <c r="C4546" s="1"/>
      <c r="D4546" s="1"/>
      <c r="E4546" s="1"/>
      <c r="F4546" s="1"/>
    </row>
    <row r="4547" spans="1:6" x14ac:dyDescent="0.25">
      <c r="A4547" s="188"/>
      <c r="B4547" s="188"/>
      <c r="C4547" s="1"/>
      <c r="D4547" s="1"/>
      <c r="E4547" s="1"/>
      <c r="F4547" s="1"/>
    </row>
    <row r="4548" spans="1:6" x14ac:dyDescent="0.25">
      <c r="A4548" s="188"/>
      <c r="B4548" s="188"/>
      <c r="C4548" s="1"/>
      <c r="D4548" s="1"/>
      <c r="E4548" s="1"/>
      <c r="F4548" s="1"/>
    </row>
    <row r="4549" spans="1:6" x14ac:dyDescent="0.25">
      <c r="A4549" s="188"/>
      <c r="B4549" s="188"/>
      <c r="C4549" s="1"/>
      <c r="D4549" s="1"/>
      <c r="E4549" s="1"/>
      <c r="F4549" s="1"/>
    </row>
    <row r="4550" spans="1:6" x14ac:dyDescent="0.25">
      <c r="A4550" s="188"/>
      <c r="B4550" s="188"/>
      <c r="C4550" s="1"/>
      <c r="D4550" s="1"/>
      <c r="E4550" s="1"/>
      <c r="F4550" s="1"/>
    </row>
    <row r="4551" spans="1:6" x14ac:dyDescent="0.25">
      <c r="A4551" s="188"/>
      <c r="B4551" s="188"/>
      <c r="C4551" s="1"/>
      <c r="D4551" s="1"/>
      <c r="E4551" s="1"/>
      <c r="F4551" s="1"/>
    </row>
    <row r="4552" spans="1:6" x14ac:dyDescent="0.25">
      <c r="A4552" s="188"/>
      <c r="B4552" s="188"/>
      <c r="C4552" s="1"/>
      <c r="D4552" s="1"/>
      <c r="E4552" s="1"/>
      <c r="F4552" s="1"/>
    </row>
    <row r="4553" spans="1:6" x14ac:dyDescent="0.25">
      <c r="A4553" s="188"/>
      <c r="B4553" s="188"/>
      <c r="C4553" s="1"/>
      <c r="D4553" s="1"/>
      <c r="E4553" s="1"/>
      <c r="F4553" s="1"/>
    </row>
    <row r="4554" spans="1:6" x14ac:dyDescent="0.25">
      <c r="A4554" s="188"/>
      <c r="B4554" s="188"/>
      <c r="C4554" s="1"/>
      <c r="D4554" s="1"/>
      <c r="E4554" s="1"/>
      <c r="F4554" s="1"/>
    </row>
    <row r="4555" spans="1:6" x14ac:dyDescent="0.25">
      <c r="A4555" s="188"/>
      <c r="B4555" s="188"/>
      <c r="C4555" s="1"/>
      <c r="D4555" s="1"/>
      <c r="E4555" s="1"/>
      <c r="F4555" s="1"/>
    </row>
    <row r="4556" spans="1:6" x14ac:dyDescent="0.25">
      <c r="A4556" s="188"/>
      <c r="B4556" s="188"/>
      <c r="C4556" s="1"/>
      <c r="D4556" s="1"/>
      <c r="E4556" s="1"/>
      <c r="F4556" s="1"/>
    </row>
    <row r="4557" spans="1:6" x14ac:dyDescent="0.25">
      <c r="A4557" s="188"/>
      <c r="B4557" s="188"/>
      <c r="C4557" s="1"/>
      <c r="D4557" s="1"/>
      <c r="E4557" s="1"/>
      <c r="F4557" s="1"/>
    </row>
    <row r="4558" spans="1:6" x14ac:dyDescent="0.25">
      <c r="A4558" s="188"/>
      <c r="B4558" s="188"/>
      <c r="C4558" s="1"/>
      <c r="D4558" s="1"/>
      <c r="E4558" s="1"/>
      <c r="F4558" s="1"/>
    </row>
    <row r="4559" spans="1:6" x14ac:dyDescent="0.25">
      <c r="A4559" s="188"/>
      <c r="B4559" s="188"/>
      <c r="C4559" s="1"/>
      <c r="D4559" s="1"/>
      <c r="E4559" s="1"/>
      <c r="F4559" s="1"/>
    </row>
    <row r="4560" spans="1:6" x14ac:dyDescent="0.25">
      <c r="A4560" s="188"/>
      <c r="B4560" s="188"/>
      <c r="C4560" s="1"/>
      <c r="D4560" s="1"/>
      <c r="E4560" s="1"/>
      <c r="F4560" s="1"/>
    </row>
    <row r="4561" spans="1:6" x14ac:dyDescent="0.25">
      <c r="A4561" s="188"/>
      <c r="B4561" s="188"/>
      <c r="C4561" s="1"/>
      <c r="D4561" s="1"/>
      <c r="E4561" s="1"/>
      <c r="F4561" s="1"/>
    </row>
    <row r="4562" spans="1:6" x14ac:dyDescent="0.25">
      <c r="A4562" s="188"/>
      <c r="B4562" s="188"/>
      <c r="C4562" s="1"/>
      <c r="D4562" s="1"/>
      <c r="E4562" s="1"/>
      <c r="F4562" s="1"/>
    </row>
    <row r="4563" spans="1:6" x14ac:dyDescent="0.25">
      <c r="A4563" s="188"/>
      <c r="B4563" s="188"/>
      <c r="C4563" s="1"/>
      <c r="D4563" s="1"/>
      <c r="E4563" s="1"/>
      <c r="F4563" s="1"/>
    </row>
    <row r="4564" spans="1:6" x14ac:dyDescent="0.25">
      <c r="A4564" s="188"/>
      <c r="B4564" s="188"/>
      <c r="C4564" s="1"/>
      <c r="D4564" s="1"/>
      <c r="E4564" s="1"/>
      <c r="F4564" s="1"/>
    </row>
    <row r="4565" spans="1:6" x14ac:dyDescent="0.25">
      <c r="A4565" s="188"/>
      <c r="B4565" s="188"/>
      <c r="C4565" s="1"/>
      <c r="D4565" s="1"/>
      <c r="E4565" s="1"/>
      <c r="F4565" s="1"/>
    </row>
    <row r="4566" spans="1:6" x14ac:dyDescent="0.25">
      <c r="A4566" s="188"/>
      <c r="B4566" s="188"/>
      <c r="C4566" s="1"/>
      <c r="D4566" s="1"/>
      <c r="E4566" s="1"/>
      <c r="F4566" s="1"/>
    </row>
    <row r="4567" spans="1:6" x14ac:dyDescent="0.25">
      <c r="A4567" s="188"/>
      <c r="B4567" s="188"/>
      <c r="C4567" s="1"/>
      <c r="D4567" s="1"/>
      <c r="E4567" s="1"/>
      <c r="F4567" s="1"/>
    </row>
    <row r="4568" spans="1:6" x14ac:dyDescent="0.25">
      <c r="A4568" s="188"/>
      <c r="B4568" s="188"/>
      <c r="C4568" s="1"/>
      <c r="D4568" s="1"/>
      <c r="E4568" s="1"/>
      <c r="F4568" s="1"/>
    </row>
    <row r="4569" spans="1:6" x14ac:dyDescent="0.25">
      <c r="A4569" s="188"/>
      <c r="B4569" s="188"/>
      <c r="C4569" s="1"/>
      <c r="D4569" s="1"/>
      <c r="E4569" s="1"/>
      <c r="F4569" s="1"/>
    </row>
    <row r="4570" spans="1:6" x14ac:dyDescent="0.25">
      <c r="A4570" s="188"/>
      <c r="B4570" s="188"/>
      <c r="C4570" s="1"/>
      <c r="D4570" s="1"/>
      <c r="E4570" s="1"/>
      <c r="F4570" s="1"/>
    </row>
    <row r="4571" spans="1:6" x14ac:dyDescent="0.25">
      <c r="A4571" s="188"/>
      <c r="B4571" s="188"/>
      <c r="C4571" s="1"/>
      <c r="D4571" s="1"/>
      <c r="E4571" s="1"/>
      <c r="F4571" s="1"/>
    </row>
    <row r="4572" spans="1:6" x14ac:dyDescent="0.25">
      <c r="A4572" s="188"/>
      <c r="B4572" s="188"/>
      <c r="C4572" s="1"/>
      <c r="D4572" s="1"/>
      <c r="E4572" s="1"/>
      <c r="F4572" s="1"/>
    </row>
    <row r="4573" spans="1:6" x14ac:dyDescent="0.25">
      <c r="A4573" s="188"/>
      <c r="B4573" s="188"/>
      <c r="C4573" s="1"/>
      <c r="D4573" s="1"/>
      <c r="E4573" s="1"/>
      <c r="F4573" s="1"/>
    </row>
    <row r="4574" spans="1:6" x14ac:dyDescent="0.25">
      <c r="A4574" s="188"/>
      <c r="B4574" s="188"/>
      <c r="C4574" s="1"/>
      <c r="D4574" s="1"/>
      <c r="E4574" s="1"/>
      <c r="F4574" s="1"/>
    </row>
    <row r="4575" spans="1:6" x14ac:dyDescent="0.25">
      <c r="A4575" s="188"/>
      <c r="B4575" s="188"/>
      <c r="C4575" s="1"/>
      <c r="D4575" s="1"/>
      <c r="E4575" s="1"/>
      <c r="F4575" s="1"/>
    </row>
    <row r="4576" spans="1:6" x14ac:dyDescent="0.25">
      <c r="A4576" s="188"/>
      <c r="B4576" s="188"/>
      <c r="C4576" s="1"/>
      <c r="D4576" s="1"/>
      <c r="E4576" s="1"/>
      <c r="F4576" s="1"/>
    </row>
    <row r="4577" spans="1:6" x14ac:dyDescent="0.25">
      <c r="A4577" s="188"/>
      <c r="B4577" s="188"/>
      <c r="C4577" s="1"/>
      <c r="D4577" s="1"/>
      <c r="E4577" s="1"/>
      <c r="F4577" s="1"/>
    </row>
    <row r="4578" spans="1:6" x14ac:dyDescent="0.25">
      <c r="A4578" s="188"/>
      <c r="B4578" s="188"/>
      <c r="C4578" s="1"/>
      <c r="D4578" s="1"/>
      <c r="E4578" s="1"/>
      <c r="F4578" s="1"/>
    </row>
    <row r="4579" spans="1:6" x14ac:dyDescent="0.25">
      <c r="A4579" s="188"/>
      <c r="B4579" s="188"/>
      <c r="C4579" s="1"/>
      <c r="D4579" s="1"/>
      <c r="E4579" s="1"/>
      <c r="F4579" s="1"/>
    </row>
    <row r="4580" spans="1:6" x14ac:dyDescent="0.25">
      <c r="A4580" s="188"/>
      <c r="B4580" s="188"/>
      <c r="C4580" s="1"/>
      <c r="D4580" s="1"/>
      <c r="E4580" s="1"/>
      <c r="F4580" s="1"/>
    </row>
    <row r="4581" spans="1:6" x14ac:dyDescent="0.25">
      <c r="A4581" s="188"/>
      <c r="B4581" s="188"/>
      <c r="C4581" s="1"/>
      <c r="D4581" s="1"/>
      <c r="E4581" s="1"/>
      <c r="F4581" s="1"/>
    </row>
    <row r="4582" spans="1:6" x14ac:dyDescent="0.25">
      <c r="A4582" s="188"/>
      <c r="B4582" s="188"/>
      <c r="C4582" s="1"/>
      <c r="D4582" s="1"/>
      <c r="E4582" s="1"/>
      <c r="F4582" s="1"/>
    </row>
    <row r="4583" spans="1:6" x14ac:dyDescent="0.25">
      <c r="A4583" s="188"/>
      <c r="B4583" s="188"/>
      <c r="C4583" s="1"/>
      <c r="D4583" s="1"/>
      <c r="E4583" s="1"/>
      <c r="F4583" s="1"/>
    </row>
    <row r="4584" spans="1:6" x14ac:dyDescent="0.25">
      <c r="A4584" s="188"/>
      <c r="B4584" s="188"/>
      <c r="C4584" s="1"/>
      <c r="D4584" s="1"/>
      <c r="E4584" s="1"/>
      <c r="F4584" s="1"/>
    </row>
    <row r="4585" spans="1:6" x14ac:dyDescent="0.25">
      <c r="A4585" s="188"/>
      <c r="B4585" s="188"/>
      <c r="C4585" s="1"/>
      <c r="D4585" s="1"/>
      <c r="E4585" s="1"/>
      <c r="F4585" s="1"/>
    </row>
    <row r="4586" spans="1:6" x14ac:dyDescent="0.25">
      <c r="A4586" s="188"/>
      <c r="B4586" s="188"/>
      <c r="C4586" s="1"/>
      <c r="D4586" s="1"/>
      <c r="E4586" s="1"/>
      <c r="F4586" s="1"/>
    </row>
    <row r="4587" spans="1:6" x14ac:dyDescent="0.25">
      <c r="A4587" s="188"/>
      <c r="B4587" s="188"/>
      <c r="C4587" s="1"/>
      <c r="D4587" s="1"/>
      <c r="E4587" s="1"/>
      <c r="F4587" s="1"/>
    </row>
    <row r="4588" spans="1:6" x14ac:dyDescent="0.25">
      <c r="A4588" s="188"/>
      <c r="B4588" s="188"/>
      <c r="C4588" s="1"/>
      <c r="D4588" s="1"/>
      <c r="E4588" s="1"/>
      <c r="F4588" s="1"/>
    </row>
    <row r="4589" spans="1:6" x14ac:dyDescent="0.25">
      <c r="A4589" s="188"/>
      <c r="B4589" s="188"/>
      <c r="C4589" s="1"/>
      <c r="D4589" s="1"/>
      <c r="E4589" s="1"/>
      <c r="F4589" s="1"/>
    </row>
    <row r="4590" spans="1:6" x14ac:dyDescent="0.25">
      <c r="A4590" s="188"/>
      <c r="B4590" s="188"/>
      <c r="C4590" s="1"/>
      <c r="D4590" s="1"/>
      <c r="E4590" s="1"/>
      <c r="F4590" s="1"/>
    </row>
    <row r="4591" spans="1:6" x14ac:dyDescent="0.25">
      <c r="A4591" s="188"/>
      <c r="B4591" s="188"/>
      <c r="C4591" s="1"/>
      <c r="D4591" s="1"/>
      <c r="E4591" s="1"/>
      <c r="F4591" s="1"/>
    </row>
    <row r="4592" spans="1:6" x14ac:dyDescent="0.25">
      <c r="A4592" s="188"/>
      <c r="B4592" s="188"/>
      <c r="C4592" s="1"/>
      <c r="D4592" s="1"/>
      <c r="E4592" s="1"/>
      <c r="F4592" s="1"/>
    </row>
    <row r="4593" spans="1:6" x14ac:dyDescent="0.25">
      <c r="A4593" s="188"/>
      <c r="B4593" s="188"/>
      <c r="C4593" s="1"/>
      <c r="D4593" s="1"/>
      <c r="E4593" s="1"/>
      <c r="F4593" s="1"/>
    </row>
    <row r="4594" spans="1:6" x14ac:dyDescent="0.25">
      <c r="A4594" s="188"/>
      <c r="B4594" s="188"/>
      <c r="C4594" s="1"/>
      <c r="D4594" s="1"/>
      <c r="E4594" s="1"/>
      <c r="F4594" s="1"/>
    </row>
    <row r="4595" spans="1:6" x14ac:dyDescent="0.25">
      <c r="A4595" s="188"/>
      <c r="B4595" s="188"/>
      <c r="C4595" s="1"/>
      <c r="D4595" s="1"/>
      <c r="E4595" s="1"/>
      <c r="F4595" s="1"/>
    </row>
    <row r="4596" spans="1:6" x14ac:dyDescent="0.25">
      <c r="A4596" s="188"/>
      <c r="B4596" s="188"/>
      <c r="C4596" s="1"/>
      <c r="D4596" s="1"/>
      <c r="E4596" s="1"/>
      <c r="F4596" s="1"/>
    </row>
    <row r="4597" spans="1:6" x14ac:dyDescent="0.25">
      <c r="A4597" s="188"/>
      <c r="B4597" s="188"/>
      <c r="C4597" s="1"/>
      <c r="D4597" s="1"/>
      <c r="E4597" s="1"/>
      <c r="F4597" s="1"/>
    </row>
    <row r="4598" spans="1:6" x14ac:dyDescent="0.25">
      <c r="A4598" s="188"/>
      <c r="B4598" s="188"/>
      <c r="C4598" s="1"/>
      <c r="D4598" s="1"/>
      <c r="E4598" s="1"/>
      <c r="F4598" s="1"/>
    </row>
    <row r="4599" spans="1:6" x14ac:dyDescent="0.25">
      <c r="A4599" s="188"/>
      <c r="B4599" s="188"/>
      <c r="C4599" s="1"/>
      <c r="D4599" s="1"/>
      <c r="E4599" s="1"/>
      <c r="F4599" s="1"/>
    </row>
    <row r="4600" spans="1:6" x14ac:dyDescent="0.25">
      <c r="A4600" s="188"/>
      <c r="B4600" s="188"/>
      <c r="C4600" s="1"/>
      <c r="D4600" s="1"/>
      <c r="E4600" s="1"/>
      <c r="F4600" s="1"/>
    </row>
    <row r="4601" spans="1:6" x14ac:dyDescent="0.25">
      <c r="A4601" s="188"/>
      <c r="B4601" s="188"/>
      <c r="C4601" s="1"/>
      <c r="D4601" s="1"/>
      <c r="E4601" s="1"/>
      <c r="F4601" s="1"/>
    </row>
    <row r="4602" spans="1:6" x14ac:dyDescent="0.25">
      <c r="A4602" s="188"/>
      <c r="B4602" s="188"/>
      <c r="C4602" s="1"/>
      <c r="D4602" s="1"/>
      <c r="E4602" s="1"/>
      <c r="F4602" s="1"/>
    </row>
    <row r="4603" spans="1:6" x14ac:dyDescent="0.25">
      <c r="A4603" s="188"/>
      <c r="B4603" s="188"/>
      <c r="C4603" s="1"/>
      <c r="D4603" s="1"/>
      <c r="E4603" s="1"/>
      <c r="F4603" s="1"/>
    </row>
    <row r="4604" spans="1:6" x14ac:dyDescent="0.25">
      <c r="A4604" s="188"/>
      <c r="B4604" s="188"/>
      <c r="C4604" s="1"/>
      <c r="D4604" s="1"/>
      <c r="E4604" s="1"/>
      <c r="F4604" s="1"/>
    </row>
    <row r="4605" spans="1:6" x14ac:dyDescent="0.25">
      <c r="A4605" s="188"/>
      <c r="B4605" s="188"/>
      <c r="C4605" s="1"/>
      <c r="D4605" s="1"/>
      <c r="E4605" s="1"/>
      <c r="F4605" s="1"/>
    </row>
    <row r="4606" spans="1:6" x14ac:dyDescent="0.25">
      <c r="A4606" s="188"/>
      <c r="B4606" s="188"/>
      <c r="C4606" s="1"/>
      <c r="D4606" s="1"/>
      <c r="E4606" s="1"/>
      <c r="F4606" s="1"/>
    </row>
    <row r="4607" spans="1:6" x14ac:dyDescent="0.25">
      <c r="A4607" s="188"/>
      <c r="B4607" s="188"/>
      <c r="C4607" s="1"/>
      <c r="D4607" s="1"/>
      <c r="E4607" s="1"/>
      <c r="F4607" s="1"/>
    </row>
    <row r="4608" spans="1:6" x14ac:dyDescent="0.25">
      <c r="A4608" s="188"/>
      <c r="B4608" s="188"/>
      <c r="C4608" s="1"/>
      <c r="D4608" s="1"/>
      <c r="E4608" s="1"/>
      <c r="F4608" s="1"/>
    </row>
    <row r="4609" spans="1:6" x14ac:dyDescent="0.25">
      <c r="A4609" s="188"/>
      <c r="B4609" s="188"/>
      <c r="C4609" s="1"/>
      <c r="D4609" s="1"/>
      <c r="E4609" s="1"/>
      <c r="F4609" s="1"/>
    </row>
    <row r="4610" spans="1:6" x14ac:dyDescent="0.25">
      <c r="A4610" s="188"/>
      <c r="B4610" s="188"/>
      <c r="C4610" s="1"/>
      <c r="D4610" s="1"/>
      <c r="E4610" s="1"/>
      <c r="F4610" s="1"/>
    </row>
    <row r="4611" spans="1:6" x14ac:dyDescent="0.25">
      <c r="A4611" s="188"/>
      <c r="B4611" s="188"/>
      <c r="C4611" s="1"/>
      <c r="D4611" s="1"/>
      <c r="E4611" s="1"/>
      <c r="F4611" s="1"/>
    </row>
    <row r="4612" spans="1:6" x14ac:dyDescent="0.25">
      <c r="A4612" s="188"/>
      <c r="B4612" s="188"/>
      <c r="C4612" s="1"/>
      <c r="D4612" s="1"/>
      <c r="E4612" s="1"/>
      <c r="F4612" s="1"/>
    </row>
    <row r="4613" spans="1:6" x14ac:dyDescent="0.25">
      <c r="A4613" s="188"/>
      <c r="B4613" s="188"/>
      <c r="C4613" s="1"/>
      <c r="D4613" s="1"/>
      <c r="E4613" s="1"/>
      <c r="F4613" s="1"/>
    </row>
    <row r="4614" spans="1:6" x14ac:dyDescent="0.25">
      <c r="A4614" s="188"/>
      <c r="B4614" s="188"/>
      <c r="C4614" s="1"/>
      <c r="D4614" s="1"/>
      <c r="E4614" s="1"/>
      <c r="F4614" s="1"/>
    </row>
    <row r="4615" spans="1:6" x14ac:dyDescent="0.25">
      <c r="A4615" s="188"/>
      <c r="B4615" s="188"/>
      <c r="C4615" s="1"/>
      <c r="D4615" s="1"/>
      <c r="E4615" s="1"/>
      <c r="F4615" s="1"/>
    </row>
    <row r="4616" spans="1:6" x14ac:dyDescent="0.25">
      <c r="A4616" s="188"/>
      <c r="B4616" s="188"/>
      <c r="C4616" s="1"/>
      <c r="D4616" s="1"/>
      <c r="E4616" s="1"/>
      <c r="F4616" s="1"/>
    </row>
    <row r="4617" spans="1:6" x14ac:dyDescent="0.25">
      <c r="A4617" s="188"/>
      <c r="B4617" s="188"/>
      <c r="C4617" s="1"/>
      <c r="D4617" s="1"/>
      <c r="E4617" s="1"/>
      <c r="F4617" s="1"/>
    </row>
    <row r="4618" spans="1:6" x14ac:dyDescent="0.25">
      <c r="A4618" s="188"/>
      <c r="B4618" s="188"/>
      <c r="C4618" s="1"/>
      <c r="D4618" s="1"/>
      <c r="E4618" s="1"/>
      <c r="F4618" s="1"/>
    </row>
    <row r="4619" spans="1:6" x14ac:dyDescent="0.25">
      <c r="A4619" s="188"/>
      <c r="B4619" s="188"/>
      <c r="C4619" s="1"/>
      <c r="D4619" s="1"/>
      <c r="E4619" s="1"/>
      <c r="F4619" s="1"/>
    </row>
    <row r="4620" spans="1:6" x14ac:dyDescent="0.25">
      <c r="A4620" s="188"/>
      <c r="B4620" s="188"/>
      <c r="C4620" s="1"/>
      <c r="D4620" s="1"/>
      <c r="E4620" s="1"/>
      <c r="F4620" s="1"/>
    </row>
    <row r="4621" spans="1:6" x14ac:dyDescent="0.25">
      <c r="A4621" s="188"/>
      <c r="B4621" s="188"/>
      <c r="C4621" s="1"/>
      <c r="D4621" s="1"/>
      <c r="E4621" s="1"/>
      <c r="F4621" s="1"/>
    </row>
    <row r="4622" spans="1:6" x14ac:dyDescent="0.25">
      <c r="A4622" s="188"/>
      <c r="B4622" s="188"/>
      <c r="C4622" s="1"/>
      <c r="D4622" s="1"/>
      <c r="E4622" s="1"/>
      <c r="F4622" s="1"/>
    </row>
    <row r="4623" spans="1:6" x14ac:dyDescent="0.25">
      <c r="A4623" s="188"/>
      <c r="B4623" s="188"/>
      <c r="C4623" s="1"/>
      <c r="D4623" s="1"/>
      <c r="E4623" s="1"/>
      <c r="F4623" s="1"/>
    </row>
    <row r="4624" spans="1:6" x14ac:dyDescent="0.25">
      <c r="A4624" s="188"/>
      <c r="B4624" s="188"/>
      <c r="C4624" s="1"/>
      <c r="D4624" s="1"/>
      <c r="E4624" s="1"/>
      <c r="F4624" s="1"/>
    </row>
    <row r="4625" spans="1:6" x14ac:dyDescent="0.25">
      <c r="A4625" s="188"/>
      <c r="B4625" s="188"/>
      <c r="C4625" s="1"/>
      <c r="D4625" s="1"/>
      <c r="E4625" s="1"/>
      <c r="F4625" s="1"/>
    </row>
    <row r="4626" spans="1:6" x14ac:dyDescent="0.25">
      <c r="A4626" s="188"/>
      <c r="B4626" s="188"/>
      <c r="C4626" s="1"/>
      <c r="D4626" s="1"/>
      <c r="E4626" s="1"/>
      <c r="F4626" s="1"/>
    </row>
    <row r="4627" spans="1:6" x14ac:dyDescent="0.25">
      <c r="A4627" s="188"/>
      <c r="B4627" s="188"/>
      <c r="C4627" s="1"/>
      <c r="D4627" s="1"/>
      <c r="E4627" s="1"/>
      <c r="F4627" s="1"/>
    </row>
    <row r="4628" spans="1:6" x14ac:dyDescent="0.25">
      <c r="A4628" s="188"/>
      <c r="B4628" s="188"/>
      <c r="C4628" s="1"/>
      <c r="D4628" s="1"/>
      <c r="E4628" s="1"/>
      <c r="F4628" s="1"/>
    </row>
    <row r="4629" spans="1:6" x14ac:dyDescent="0.25">
      <c r="A4629" s="188"/>
      <c r="B4629" s="188"/>
      <c r="C4629" s="1"/>
      <c r="D4629" s="1"/>
      <c r="E4629" s="1"/>
      <c r="F4629" s="1"/>
    </row>
    <row r="4630" spans="1:6" x14ac:dyDescent="0.25">
      <c r="A4630" s="188"/>
      <c r="B4630" s="188"/>
      <c r="C4630" s="1"/>
      <c r="D4630" s="1"/>
      <c r="E4630" s="1"/>
      <c r="F4630" s="1"/>
    </row>
    <row r="4631" spans="1:6" x14ac:dyDescent="0.25">
      <c r="A4631" s="188"/>
      <c r="B4631" s="188"/>
      <c r="C4631" s="1"/>
      <c r="D4631" s="1"/>
      <c r="E4631" s="1"/>
      <c r="F4631" s="1"/>
    </row>
    <row r="4632" spans="1:6" x14ac:dyDescent="0.25">
      <c r="A4632" s="188"/>
      <c r="B4632" s="188"/>
      <c r="C4632" s="1"/>
      <c r="D4632" s="1"/>
      <c r="E4632" s="1"/>
      <c r="F4632" s="1"/>
    </row>
    <row r="4633" spans="1:6" x14ac:dyDescent="0.25">
      <c r="A4633" s="188"/>
      <c r="B4633" s="188"/>
      <c r="C4633" s="1"/>
      <c r="D4633" s="1"/>
      <c r="E4633" s="1"/>
      <c r="F4633" s="1"/>
    </row>
    <row r="4634" spans="1:6" x14ac:dyDescent="0.25">
      <c r="A4634" s="188"/>
      <c r="B4634" s="188"/>
      <c r="C4634" s="1"/>
      <c r="D4634" s="1"/>
      <c r="E4634" s="1"/>
      <c r="F4634" s="1"/>
    </row>
    <row r="4635" spans="1:6" x14ac:dyDescent="0.25">
      <c r="A4635" s="188"/>
      <c r="B4635" s="188"/>
      <c r="C4635" s="1"/>
      <c r="D4635" s="1"/>
      <c r="E4635" s="1"/>
      <c r="F4635" s="1"/>
    </row>
    <row r="4636" spans="1:6" x14ac:dyDescent="0.25">
      <c r="A4636" s="188"/>
      <c r="B4636" s="188"/>
      <c r="C4636" s="1"/>
      <c r="D4636" s="1"/>
      <c r="E4636" s="1"/>
      <c r="F4636" s="1"/>
    </row>
    <row r="4637" spans="1:6" x14ac:dyDescent="0.25">
      <c r="A4637" s="188"/>
      <c r="B4637" s="188"/>
      <c r="C4637" s="1"/>
      <c r="D4637" s="1"/>
      <c r="E4637" s="1"/>
      <c r="F4637" s="1"/>
    </row>
    <row r="4638" spans="1:6" x14ac:dyDescent="0.25">
      <c r="A4638" s="188"/>
      <c r="B4638" s="188"/>
      <c r="C4638" s="1"/>
      <c r="D4638" s="1"/>
      <c r="E4638" s="1"/>
      <c r="F4638" s="1"/>
    </row>
    <row r="4639" spans="1:6" x14ac:dyDescent="0.25">
      <c r="A4639" s="188"/>
      <c r="B4639" s="188"/>
      <c r="C4639" s="1"/>
      <c r="D4639" s="1"/>
      <c r="E4639" s="1"/>
      <c r="F4639" s="1"/>
    </row>
    <row r="4640" spans="1:6" x14ac:dyDescent="0.25">
      <c r="A4640" s="188"/>
      <c r="B4640" s="188"/>
      <c r="C4640" s="1"/>
      <c r="D4640" s="1"/>
      <c r="E4640" s="1"/>
      <c r="F4640" s="1"/>
    </row>
    <row r="4641" spans="1:6" x14ac:dyDescent="0.25">
      <c r="A4641" s="188"/>
      <c r="B4641" s="188"/>
      <c r="C4641" s="1"/>
      <c r="D4641" s="1"/>
      <c r="E4641" s="1"/>
      <c r="F4641" s="1"/>
    </row>
    <row r="4642" spans="1:6" x14ac:dyDescent="0.25">
      <c r="A4642" s="188"/>
      <c r="B4642" s="188"/>
      <c r="C4642" s="1"/>
      <c r="D4642" s="1"/>
      <c r="E4642" s="1"/>
      <c r="F4642" s="1"/>
    </row>
    <row r="4643" spans="1:6" x14ac:dyDescent="0.25">
      <c r="A4643" s="188"/>
      <c r="B4643" s="188"/>
      <c r="C4643" s="1"/>
      <c r="D4643" s="1"/>
      <c r="E4643" s="1"/>
      <c r="F4643" s="1"/>
    </row>
    <row r="4644" spans="1:6" x14ac:dyDescent="0.25">
      <c r="A4644" s="188"/>
      <c r="B4644" s="188"/>
      <c r="C4644" s="1"/>
      <c r="D4644" s="1"/>
      <c r="E4644" s="1"/>
      <c r="F4644" s="1"/>
    </row>
    <row r="4645" spans="1:6" x14ac:dyDescent="0.25">
      <c r="A4645" s="188"/>
      <c r="B4645" s="188"/>
      <c r="C4645" s="1"/>
      <c r="D4645" s="1"/>
      <c r="E4645" s="1"/>
      <c r="F4645" s="1"/>
    </row>
    <row r="4646" spans="1:6" x14ac:dyDescent="0.25">
      <c r="A4646" s="188"/>
      <c r="B4646" s="188"/>
      <c r="C4646" s="1"/>
      <c r="D4646" s="1"/>
      <c r="E4646" s="1"/>
      <c r="F4646" s="1"/>
    </row>
    <row r="4647" spans="1:6" x14ac:dyDescent="0.25">
      <c r="A4647" s="188"/>
      <c r="B4647" s="188"/>
      <c r="C4647" s="1"/>
      <c r="D4647" s="1"/>
      <c r="E4647" s="1"/>
      <c r="F4647" s="1"/>
    </row>
    <row r="4648" spans="1:6" x14ac:dyDescent="0.25">
      <c r="A4648" s="188"/>
      <c r="B4648" s="188"/>
      <c r="C4648" s="1"/>
      <c r="D4648" s="1"/>
      <c r="E4648" s="1"/>
      <c r="F4648" s="1"/>
    </row>
    <row r="4649" spans="1:6" x14ac:dyDescent="0.25">
      <c r="A4649" s="188"/>
      <c r="B4649" s="188"/>
      <c r="C4649" s="1"/>
      <c r="D4649" s="1"/>
      <c r="E4649" s="1"/>
      <c r="F4649" s="1"/>
    </row>
    <row r="4650" spans="1:6" x14ac:dyDescent="0.25">
      <c r="A4650" s="188"/>
      <c r="B4650" s="188"/>
      <c r="C4650" s="1"/>
      <c r="D4650" s="1"/>
      <c r="E4650" s="1"/>
      <c r="F4650" s="1"/>
    </row>
    <row r="4651" spans="1:6" x14ac:dyDescent="0.25">
      <c r="A4651" s="188"/>
      <c r="B4651" s="188"/>
      <c r="C4651" s="1"/>
      <c r="D4651" s="1"/>
      <c r="E4651" s="1"/>
      <c r="F4651" s="1"/>
    </row>
    <row r="4652" spans="1:6" x14ac:dyDescent="0.25">
      <c r="A4652" s="188"/>
      <c r="B4652" s="188"/>
      <c r="C4652" s="1"/>
      <c r="D4652" s="1"/>
      <c r="E4652" s="1"/>
      <c r="F4652" s="1"/>
    </row>
    <row r="4653" spans="1:6" x14ac:dyDescent="0.25">
      <c r="A4653" s="188"/>
      <c r="B4653" s="188"/>
      <c r="C4653" s="1"/>
      <c r="D4653" s="1"/>
      <c r="E4653" s="1"/>
      <c r="F4653" s="1"/>
    </row>
    <row r="4654" spans="1:6" x14ac:dyDescent="0.25">
      <c r="A4654" s="188"/>
      <c r="B4654" s="188"/>
      <c r="C4654" s="1"/>
      <c r="D4654" s="1"/>
      <c r="E4654" s="1"/>
      <c r="F4654" s="1"/>
    </row>
    <row r="4655" spans="1:6" x14ac:dyDescent="0.25">
      <c r="A4655" s="188"/>
      <c r="B4655" s="188"/>
      <c r="C4655" s="1"/>
      <c r="D4655" s="1"/>
      <c r="E4655" s="1"/>
      <c r="F4655" s="1"/>
    </row>
    <row r="4656" spans="1:6" x14ac:dyDescent="0.25">
      <c r="A4656" s="188"/>
      <c r="B4656" s="188"/>
      <c r="C4656" s="1"/>
      <c r="D4656" s="1"/>
      <c r="E4656" s="1"/>
      <c r="F4656" s="1"/>
    </row>
    <row r="4657" spans="1:6" x14ac:dyDescent="0.25">
      <c r="A4657" s="188"/>
      <c r="B4657" s="188"/>
      <c r="C4657" s="1"/>
      <c r="D4657" s="1"/>
      <c r="E4657" s="1"/>
      <c r="F4657" s="1"/>
    </row>
    <row r="4658" spans="1:6" x14ac:dyDescent="0.25">
      <c r="A4658" s="188"/>
      <c r="B4658" s="188"/>
      <c r="C4658" s="1"/>
      <c r="D4658" s="1"/>
      <c r="E4658" s="1"/>
      <c r="F4658" s="1"/>
    </row>
    <row r="4659" spans="1:6" x14ac:dyDescent="0.25">
      <c r="A4659" s="188"/>
      <c r="B4659" s="188"/>
      <c r="C4659" s="1"/>
      <c r="D4659" s="1"/>
      <c r="E4659" s="1"/>
      <c r="F4659" s="1"/>
    </row>
    <row r="4660" spans="1:6" x14ac:dyDescent="0.25">
      <c r="A4660" s="188"/>
      <c r="B4660" s="188"/>
      <c r="C4660" s="1"/>
      <c r="D4660" s="1"/>
      <c r="E4660" s="1"/>
      <c r="F4660" s="1"/>
    </row>
    <row r="4661" spans="1:6" x14ac:dyDescent="0.25">
      <c r="A4661" s="188"/>
      <c r="B4661" s="188"/>
      <c r="C4661" s="1"/>
      <c r="D4661" s="1"/>
      <c r="E4661" s="1"/>
      <c r="F4661" s="1"/>
    </row>
    <row r="4662" spans="1:6" x14ac:dyDescent="0.25">
      <c r="A4662" s="188"/>
      <c r="B4662" s="188"/>
      <c r="C4662" s="1"/>
      <c r="D4662" s="1"/>
      <c r="E4662" s="1"/>
      <c r="F4662" s="1"/>
    </row>
    <row r="4663" spans="1:6" x14ac:dyDescent="0.25">
      <c r="A4663" s="188"/>
      <c r="B4663" s="188"/>
      <c r="C4663" s="1"/>
      <c r="D4663" s="1"/>
      <c r="E4663" s="1"/>
      <c r="F4663" s="1"/>
    </row>
    <row r="4664" spans="1:6" x14ac:dyDescent="0.25">
      <c r="A4664" s="188"/>
      <c r="B4664" s="188"/>
      <c r="C4664" s="1"/>
      <c r="D4664" s="1"/>
      <c r="E4664" s="1"/>
      <c r="F4664" s="1"/>
    </row>
    <row r="4665" spans="1:6" x14ac:dyDescent="0.25">
      <c r="A4665" s="188"/>
      <c r="B4665" s="188"/>
      <c r="C4665" s="1"/>
      <c r="D4665" s="1"/>
      <c r="E4665" s="1"/>
      <c r="F4665" s="1"/>
    </row>
    <row r="4666" spans="1:6" x14ac:dyDescent="0.25">
      <c r="A4666" s="188"/>
      <c r="B4666" s="188"/>
      <c r="C4666" s="1"/>
      <c r="D4666" s="1"/>
      <c r="E4666" s="1"/>
      <c r="F4666" s="1"/>
    </row>
    <row r="4667" spans="1:6" x14ac:dyDescent="0.25">
      <c r="A4667" s="188"/>
      <c r="B4667" s="188"/>
      <c r="C4667" s="1"/>
      <c r="D4667" s="1"/>
      <c r="E4667" s="1"/>
      <c r="F4667" s="1"/>
    </row>
    <row r="4668" spans="1:6" x14ac:dyDescent="0.25">
      <c r="A4668" s="188"/>
      <c r="B4668" s="188"/>
      <c r="C4668" s="1"/>
      <c r="D4668" s="1"/>
      <c r="E4668" s="1"/>
      <c r="F4668" s="1"/>
    </row>
    <row r="4669" spans="1:6" x14ac:dyDescent="0.25">
      <c r="A4669" s="188"/>
      <c r="B4669" s="188"/>
      <c r="C4669" s="1"/>
      <c r="D4669" s="1"/>
      <c r="E4669" s="1"/>
      <c r="F4669" s="1"/>
    </row>
    <row r="4670" spans="1:6" x14ac:dyDescent="0.25">
      <c r="A4670" s="188"/>
      <c r="B4670" s="188"/>
      <c r="C4670" s="1"/>
      <c r="D4670" s="1"/>
      <c r="E4670" s="1"/>
      <c r="F4670" s="1"/>
    </row>
    <row r="4671" spans="1:6" x14ac:dyDescent="0.25">
      <c r="A4671" s="188"/>
      <c r="B4671" s="188"/>
      <c r="C4671" s="1"/>
      <c r="D4671" s="1"/>
      <c r="E4671" s="1"/>
      <c r="F4671" s="1"/>
    </row>
    <row r="4672" spans="1:6" x14ac:dyDescent="0.25">
      <c r="A4672" s="188"/>
      <c r="B4672" s="188"/>
      <c r="C4672" s="1"/>
      <c r="D4672" s="1"/>
      <c r="E4672" s="1"/>
      <c r="F4672" s="1"/>
    </row>
    <row r="4673" spans="1:6" x14ac:dyDescent="0.25">
      <c r="A4673" s="188"/>
      <c r="B4673" s="188"/>
      <c r="C4673" s="1"/>
      <c r="D4673" s="1"/>
      <c r="E4673" s="1"/>
      <c r="F4673" s="1"/>
    </row>
    <row r="4674" spans="1:6" x14ac:dyDescent="0.25">
      <c r="A4674" s="188"/>
      <c r="B4674" s="188"/>
      <c r="C4674" s="1"/>
      <c r="D4674" s="1"/>
      <c r="E4674" s="1"/>
      <c r="F4674" s="1"/>
    </row>
    <row r="4675" spans="1:6" x14ac:dyDescent="0.25">
      <c r="A4675" s="188"/>
      <c r="B4675" s="188"/>
      <c r="C4675" s="1"/>
      <c r="D4675" s="1"/>
      <c r="E4675" s="1"/>
      <c r="F4675" s="1"/>
    </row>
    <row r="4676" spans="1:6" x14ac:dyDescent="0.25">
      <c r="A4676" s="188"/>
      <c r="B4676" s="188"/>
      <c r="C4676" s="1"/>
      <c r="D4676" s="1"/>
      <c r="E4676" s="1"/>
      <c r="F4676" s="1"/>
    </row>
    <row r="4677" spans="1:6" x14ac:dyDescent="0.25">
      <c r="A4677" s="188"/>
      <c r="B4677" s="188"/>
      <c r="C4677" s="1"/>
      <c r="D4677" s="1"/>
      <c r="E4677" s="1"/>
      <c r="F4677" s="1"/>
    </row>
    <row r="4678" spans="1:6" x14ac:dyDescent="0.25">
      <c r="A4678" s="188"/>
      <c r="B4678" s="188"/>
      <c r="C4678" s="1"/>
      <c r="D4678" s="1"/>
      <c r="E4678" s="1"/>
      <c r="F4678" s="1"/>
    </row>
    <row r="4679" spans="1:6" x14ac:dyDescent="0.25">
      <c r="A4679" s="188"/>
      <c r="B4679" s="188"/>
      <c r="C4679" s="1"/>
      <c r="D4679" s="1"/>
      <c r="E4679" s="1"/>
      <c r="F4679" s="1"/>
    </row>
    <row r="4680" spans="1:6" x14ac:dyDescent="0.25">
      <c r="A4680" s="188"/>
      <c r="B4680" s="188"/>
      <c r="C4680" s="1"/>
      <c r="D4680" s="1"/>
      <c r="E4680" s="1"/>
      <c r="F4680" s="1"/>
    </row>
    <row r="4681" spans="1:6" x14ac:dyDescent="0.25">
      <c r="A4681" s="188"/>
      <c r="B4681" s="188"/>
      <c r="C4681" s="1"/>
      <c r="D4681" s="1"/>
      <c r="E4681" s="1"/>
      <c r="F4681" s="1"/>
    </row>
    <row r="4682" spans="1:6" x14ac:dyDescent="0.25">
      <c r="A4682" s="188"/>
      <c r="B4682" s="188"/>
      <c r="C4682" s="1"/>
      <c r="D4682" s="1"/>
      <c r="E4682" s="1"/>
      <c r="F4682" s="1"/>
    </row>
    <row r="4683" spans="1:6" x14ac:dyDescent="0.25">
      <c r="A4683" s="188"/>
      <c r="B4683" s="188"/>
      <c r="C4683" s="1"/>
      <c r="D4683" s="1"/>
      <c r="E4683" s="1"/>
      <c r="F4683" s="1"/>
    </row>
    <row r="4684" spans="1:6" x14ac:dyDescent="0.25">
      <c r="A4684" s="188"/>
      <c r="B4684" s="188"/>
      <c r="C4684" s="1"/>
      <c r="D4684" s="1"/>
      <c r="E4684" s="1"/>
      <c r="F4684" s="1"/>
    </row>
    <row r="4685" spans="1:6" x14ac:dyDescent="0.25">
      <c r="A4685" s="188"/>
      <c r="B4685" s="188"/>
      <c r="C4685" s="1"/>
      <c r="D4685" s="1"/>
      <c r="E4685" s="1"/>
      <c r="F4685" s="1"/>
    </row>
    <row r="4686" spans="1:6" x14ac:dyDescent="0.25">
      <c r="A4686" s="188"/>
      <c r="B4686" s="188"/>
      <c r="C4686" s="1"/>
      <c r="D4686" s="1"/>
      <c r="E4686" s="1"/>
      <c r="F4686" s="1"/>
    </row>
    <row r="4687" spans="1:6" x14ac:dyDescent="0.25">
      <c r="A4687" s="188"/>
      <c r="B4687" s="188"/>
      <c r="C4687" s="1"/>
      <c r="D4687" s="1"/>
      <c r="E4687" s="1"/>
      <c r="F4687" s="1"/>
    </row>
    <row r="4688" spans="1:6" x14ac:dyDescent="0.25">
      <c r="A4688" s="188"/>
      <c r="B4688" s="188"/>
      <c r="C4688" s="1"/>
      <c r="D4688" s="1"/>
      <c r="E4688" s="1"/>
      <c r="F4688" s="1"/>
    </row>
    <row r="4689" spans="1:6" x14ac:dyDescent="0.25">
      <c r="A4689" s="188"/>
      <c r="B4689" s="188"/>
      <c r="C4689" s="1"/>
      <c r="D4689" s="1"/>
      <c r="E4689" s="1"/>
      <c r="F4689" s="1"/>
    </row>
    <row r="4690" spans="1:6" x14ac:dyDescent="0.25">
      <c r="A4690" s="188"/>
      <c r="B4690" s="188"/>
      <c r="C4690" s="1"/>
      <c r="D4690" s="1"/>
      <c r="E4690" s="1"/>
      <c r="F4690" s="1"/>
    </row>
    <row r="4691" spans="1:6" x14ac:dyDescent="0.25">
      <c r="A4691" s="188"/>
      <c r="B4691" s="188"/>
      <c r="C4691" s="1"/>
      <c r="D4691" s="1"/>
      <c r="E4691" s="1"/>
      <c r="F4691" s="1"/>
    </row>
    <row r="4692" spans="1:6" x14ac:dyDescent="0.25">
      <c r="A4692" s="188"/>
      <c r="B4692" s="188"/>
      <c r="C4692" s="1"/>
      <c r="D4692" s="1"/>
      <c r="E4692" s="1"/>
      <c r="F4692" s="1"/>
    </row>
    <row r="4693" spans="1:6" x14ac:dyDescent="0.25">
      <c r="A4693" s="188"/>
      <c r="B4693" s="188"/>
      <c r="C4693" s="1"/>
      <c r="D4693" s="1"/>
      <c r="E4693" s="1"/>
      <c r="F4693" s="1"/>
    </row>
    <row r="4694" spans="1:6" x14ac:dyDescent="0.25">
      <c r="A4694" s="188"/>
      <c r="B4694" s="188"/>
      <c r="C4694" s="1"/>
      <c r="D4694" s="1"/>
      <c r="E4694" s="1"/>
      <c r="F4694" s="1"/>
    </row>
    <row r="4695" spans="1:6" x14ac:dyDescent="0.25">
      <c r="A4695" s="188"/>
      <c r="B4695" s="188"/>
      <c r="C4695" s="1"/>
      <c r="D4695" s="1"/>
      <c r="E4695" s="1"/>
      <c r="F4695" s="1"/>
    </row>
    <row r="4696" spans="1:6" x14ac:dyDescent="0.25">
      <c r="A4696" s="188"/>
      <c r="B4696" s="188"/>
      <c r="C4696" s="1"/>
      <c r="D4696" s="1"/>
      <c r="E4696" s="1"/>
      <c r="F4696" s="1"/>
    </row>
    <row r="4697" spans="1:6" x14ac:dyDescent="0.25">
      <c r="A4697" s="188"/>
      <c r="B4697" s="188"/>
      <c r="C4697" s="1"/>
      <c r="D4697" s="1"/>
      <c r="E4697" s="1"/>
      <c r="F4697" s="1"/>
    </row>
    <row r="4698" spans="1:6" x14ac:dyDescent="0.25">
      <c r="A4698" s="188"/>
      <c r="B4698" s="188"/>
      <c r="C4698" s="1"/>
      <c r="D4698" s="1"/>
      <c r="E4698" s="1"/>
      <c r="F4698" s="1"/>
    </row>
    <row r="4699" spans="1:6" x14ac:dyDescent="0.25">
      <c r="A4699" s="188"/>
      <c r="B4699" s="188"/>
      <c r="C4699" s="1"/>
      <c r="D4699" s="1"/>
      <c r="E4699" s="1"/>
      <c r="F4699" s="1"/>
    </row>
    <row r="4700" spans="1:6" x14ac:dyDescent="0.25">
      <c r="A4700" s="188"/>
      <c r="B4700" s="188"/>
      <c r="C4700" s="1"/>
      <c r="D4700" s="1"/>
      <c r="E4700" s="1"/>
      <c r="F4700" s="1"/>
    </row>
    <row r="4701" spans="1:6" x14ac:dyDescent="0.25">
      <c r="A4701" s="188"/>
      <c r="B4701" s="188"/>
      <c r="C4701" s="1"/>
      <c r="D4701" s="1"/>
      <c r="E4701" s="1"/>
      <c r="F4701" s="1"/>
    </row>
    <row r="4702" spans="1:6" x14ac:dyDescent="0.25">
      <c r="A4702" s="188"/>
      <c r="B4702" s="188"/>
      <c r="C4702" s="1"/>
      <c r="D4702" s="1"/>
      <c r="E4702" s="1"/>
      <c r="F4702" s="1"/>
    </row>
    <row r="4703" spans="1:6" x14ac:dyDescent="0.25">
      <c r="A4703" s="188"/>
      <c r="B4703" s="188"/>
      <c r="C4703" s="1"/>
      <c r="D4703" s="1"/>
      <c r="E4703" s="1"/>
      <c r="F4703" s="1"/>
    </row>
    <row r="4704" spans="1:6" x14ac:dyDescent="0.25">
      <c r="A4704" s="188"/>
      <c r="B4704" s="188"/>
      <c r="C4704" s="1"/>
      <c r="D4704" s="1"/>
      <c r="E4704" s="1"/>
      <c r="F4704" s="1"/>
    </row>
    <row r="4705" spans="1:6" x14ac:dyDescent="0.25">
      <c r="A4705" s="188"/>
      <c r="B4705" s="188"/>
      <c r="C4705" s="1"/>
      <c r="D4705" s="1"/>
      <c r="E4705" s="1"/>
      <c r="F4705" s="1"/>
    </row>
    <row r="4706" spans="1:6" x14ac:dyDescent="0.25">
      <c r="A4706" s="188"/>
      <c r="B4706" s="188"/>
      <c r="C4706" s="1"/>
      <c r="D4706" s="1"/>
      <c r="E4706" s="1"/>
      <c r="F4706" s="1"/>
    </row>
    <row r="4707" spans="1:6" x14ac:dyDescent="0.25">
      <c r="A4707" s="188"/>
      <c r="B4707" s="188"/>
      <c r="C4707" s="1"/>
      <c r="D4707" s="1"/>
      <c r="E4707" s="1"/>
      <c r="F4707" s="1"/>
    </row>
    <row r="4708" spans="1:6" x14ac:dyDescent="0.25">
      <c r="A4708" s="188"/>
      <c r="B4708" s="188"/>
      <c r="C4708" s="1"/>
      <c r="D4708" s="1"/>
      <c r="E4708" s="1"/>
      <c r="F4708" s="1"/>
    </row>
    <row r="4709" spans="1:6" x14ac:dyDescent="0.25">
      <c r="A4709" s="188"/>
      <c r="B4709" s="188"/>
      <c r="C4709" s="1"/>
      <c r="D4709" s="1"/>
      <c r="E4709" s="1"/>
      <c r="F4709" s="1"/>
    </row>
    <row r="4710" spans="1:6" x14ac:dyDescent="0.25">
      <c r="A4710" s="188"/>
      <c r="B4710" s="188"/>
      <c r="C4710" s="1"/>
      <c r="D4710" s="1"/>
      <c r="E4710" s="1"/>
      <c r="F4710" s="1"/>
    </row>
    <row r="4711" spans="1:6" x14ac:dyDescent="0.25">
      <c r="A4711" s="188"/>
      <c r="B4711" s="188"/>
      <c r="C4711" s="1"/>
      <c r="D4711" s="1"/>
      <c r="E4711" s="1"/>
      <c r="F4711" s="1"/>
    </row>
    <row r="4712" spans="1:6" x14ac:dyDescent="0.25">
      <c r="A4712" s="188"/>
      <c r="B4712" s="188"/>
      <c r="C4712" s="1"/>
      <c r="D4712" s="1"/>
      <c r="E4712" s="1"/>
      <c r="F4712" s="1"/>
    </row>
    <row r="4713" spans="1:6" x14ac:dyDescent="0.25">
      <c r="A4713" s="188"/>
      <c r="B4713" s="188"/>
      <c r="C4713" s="1"/>
      <c r="D4713" s="1"/>
      <c r="E4713" s="1"/>
      <c r="F4713" s="1"/>
    </row>
    <row r="4714" spans="1:6" x14ac:dyDescent="0.25">
      <c r="A4714" s="188"/>
      <c r="B4714" s="188"/>
      <c r="C4714" s="1"/>
      <c r="D4714" s="1"/>
      <c r="E4714" s="1"/>
      <c r="F4714" s="1"/>
    </row>
    <row r="4715" spans="1:6" x14ac:dyDescent="0.25">
      <c r="A4715" s="188"/>
      <c r="B4715" s="188"/>
      <c r="C4715" s="1"/>
      <c r="D4715" s="1"/>
      <c r="E4715" s="1"/>
      <c r="F4715" s="1"/>
    </row>
    <row r="4716" spans="1:6" x14ac:dyDescent="0.25">
      <c r="A4716" s="188"/>
      <c r="B4716" s="188"/>
      <c r="C4716" s="1"/>
      <c r="D4716" s="1"/>
      <c r="E4716" s="1"/>
      <c r="F4716" s="1"/>
    </row>
    <row r="4717" spans="1:6" x14ac:dyDescent="0.25">
      <c r="A4717" s="188"/>
      <c r="B4717" s="188"/>
      <c r="C4717" s="1"/>
      <c r="D4717" s="1"/>
      <c r="E4717" s="1"/>
      <c r="F4717" s="1"/>
    </row>
    <row r="4718" spans="1:6" x14ac:dyDescent="0.25">
      <c r="A4718" s="188"/>
      <c r="B4718" s="188"/>
      <c r="C4718" s="1"/>
      <c r="D4718" s="1"/>
      <c r="E4718" s="1"/>
      <c r="F4718" s="1"/>
    </row>
    <row r="4719" spans="1:6" x14ac:dyDescent="0.25">
      <c r="A4719" s="188"/>
      <c r="B4719" s="188"/>
      <c r="C4719" s="1"/>
      <c r="D4719" s="1"/>
      <c r="E4719" s="1"/>
      <c r="F4719" s="1"/>
    </row>
    <row r="4720" spans="1:6" x14ac:dyDescent="0.25">
      <c r="A4720" s="188"/>
      <c r="B4720" s="188"/>
      <c r="C4720" s="1"/>
      <c r="D4720" s="1"/>
      <c r="E4720" s="1"/>
      <c r="F4720" s="1"/>
    </row>
    <row r="4721" spans="1:6" x14ac:dyDescent="0.25">
      <c r="A4721" s="188"/>
      <c r="B4721" s="188"/>
      <c r="C4721" s="1"/>
      <c r="D4721" s="1"/>
      <c r="E4721" s="1"/>
      <c r="F4721" s="1"/>
    </row>
    <row r="4722" spans="1:6" x14ac:dyDescent="0.25">
      <c r="A4722" s="188"/>
      <c r="B4722" s="188"/>
      <c r="C4722" s="1"/>
      <c r="D4722" s="1"/>
      <c r="E4722" s="1"/>
      <c r="F4722" s="1"/>
    </row>
    <row r="4723" spans="1:6" x14ac:dyDescent="0.25">
      <c r="A4723" s="188"/>
      <c r="B4723" s="188"/>
      <c r="C4723" s="1"/>
      <c r="D4723" s="1"/>
      <c r="E4723" s="1"/>
      <c r="F4723" s="1"/>
    </row>
    <row r="4724" spans="1:6" x14ac:dyDescent="0.25">
      <c r="A4724" s="188"/>
      <c r="B4724" s="188"/>
      <c r="C4724" s="1"/>
      <c r="D4724" s="1"/>
      <c r="E4724" s="1"/>
      <c r="F4724" s="1"/>
    </row>
    <row r="4725" spans="1:6" x14ac:dyDescent="0.25">
      <c r="A4725" s="188"/>
      <c r="B4725" s="188"/>
      <c r="C4725" s="1"/>
      <c r="D4725" s="1"/>
      <c r="E4725" s="1"/>
      <c r="F4725" s="1"/>
    </row>
    <row r="4726" spans="1:6" x14ac:dyDescent="0.25">
      <c r="A4726" s="188"/>
      <c r="B4726" s="188"/>
      <c r="C4726" s="1"/>
      <c r="D4726" s="1"/>
      <c r="E4726" s="1"/>
      <c r="F4726" s="1"/>
    </row>
    <row r="4727" spans="1:6" x14ac:dyDescent="0.25">
      <c r="A4727" s="188"/>
      <c r="B4727" s="188"/>
      <c r="C4727" s="1"/>
      <c r="D4727" s="1"/>
      <c r="E4727" s="1"/>
      <c r="F4727" s="1"/>
    </row>
    <row r="4728" spans="1:6" x14ac:dyDescent="0.25">
      <c r="A4728" s="188"/>
      <c r="B4728" s="188"/>
      <c r="C4728" s="1"/>
      <c r="D4728" s="1"/>
      <c r="E4728" s="1"/>
      <c r="F4728" s="1"/>
    </row>
    <row r="4729" spans="1:6" x14ac:dyDescent="0.25">
      <c r="A4729" s="188"/>
      <c r="B4729" s="188"/>
      <c r="C4729" s="1"/>
      <c r="D4729" s="1"/>
      <c r="E4729" s="1"/>
      <c r="F4729" s="1"/>
    </row>
    <row r="4730" spans="1:6" x14ac:dyDescent="0.25">
      <c r="A4730" s="188"/>
      <c r="B4730" s="188"/>
      <c r="C4730" s="1"/>
      <c r="D4730" s="1"/>
      <c r="E4730" s="1"/>
      <c r="F4730" s="1"/>
    </row>
    <row r="4731" spans="1:6" x14ac:dyDescent="0.25">
      <c r="A4731" s="188"/>
      <c r="B4731" s="188"/>
      <c r="C4731" s="1"/>
      <c r="D4731" s="1"/>
      <c r="E4731" s="1"/>
      <c r="F4731" s="1"/>
    </row>
    <row r="4732" spans="1:6" x14ac:dyDescent="0.25">
      <c r="A4732" s="188"/>
      <c r="B4732" s="188"/>
      <c r="C4732" s="1"/>
      <c r="D4732" s="1"/>
      <c r="E4732" s="1"/>
      <c r="F4732" s="1"/>
    </row>
    <row r="4733" spans="1:6" x14ac:dyDescent="0.25">
      <c r="A4733" s="188"/>
      <c r="B4733" s="188"/>
      <c r="C4733" s="1"/>
      <c r="D4733" s="1"/>
      <c r="E4733" s="1"/>
      <c r="F4733" s="1"/>
    </row>
    <row r="4734" spans="1:6" x14ac:dyDescent="0.25">
      <c r="A4734" s="188"/>
      <c r="B4734" s="188"/>
      <c r="C4734" s="1"/>
      <c r="D4734" s="1"/>
      <c r="E4734" s="1"/>
      <c r="F4734" s="1"/>
    </row>
    <row r="4735" spans="1:6" x14ac:dyDescent="0.25">
      <c r="A4735" s="188"/>
      <c r="B4735" s="188"/>
      <c r="C4735" s="1"/>
      <c r="D4735" s="1"/>
      <c r="E4735" s="1"/>
      <c r="F4735" s="1"/>
    </row>
    <row r="4736" spans="1:6" x14ac:dyDescent="0.25">
      <c r="A4736" s="188"/>
      <c r="B4736" s="188"/>
      <c r="C4736" s="1"/>
      <c r="D4736" s="1"/>
      <c r="E4736" s="1"/>
      <c r="F4736" s="1"/>
    </row>
    <row r="4737" spans="1:6" x14ac:dyDescent="0.25">
      <c r="A4737" s="188"/>
      <c r="B4737" s="188"/>
      <c r="C4737" s="1"/>
      <c r="D4737" s="1"/>
      <c r="E4737" s="1"/>
      <c r="F4737" s="1"/>
    </row>
    <row r="4738" spans="1:6" x14ac:dyDescent="0.25">
      <c r="A4738" s="188"/>
      <c r="B4738" s="188"/>
      <c r="C4738" s="1"/>
      <c r="D4738" s="1"/>
      <c r="E4738" s="1"/>
      <c r="F4738" s="1"/>
    </row>
    <row r="4739" spans="1:6" x14ac:dyDescent="0.25">
      <c r="A4739" s="188"/>
      <c r="B4739" s="188"/>
      <c r="C4739" s="1"/>
      <c r="D4739" s="1"/>
      <c r="E4739" s="1"/>
      <c r="F4739" s="1"/>
    </row>
    <row r="4740" spans="1:6" x14ac:dyDescent="0.25">
      <c r="A4740" s="188"/>
      <c r="B4740" s="188"/>
      <c r="C4740" s="1"/>
      <c r="D4740" s="1"/>
      <c r="E4740" s="1"/>
      <c r="F4740" s="1"/>
    </row>
    <row r="4741" spans="1:6" x14ac:dyDescent="0.25">
      <c r="A4741" s="188"/>
      <c r="B4741" s="188"/>
      <c r="C4741" s="1"/>
      <c r="D4741" s="1"/>
      <c r="E4741" s="1"/>
      <c r="F4741" s="1"/>
    </row>
    <row r="4742" spans="1:6" x14ac:dyDescent="0.25">
      <c r="A4742" s="188"/>
      <c r="B4742" s="188"/>
      <c r="C4742" s="1"/>
      <c r="D4742" s="1"/>
      <c r="E4742" s="1"/>
      <c r="F4742" s="1"/>
    </row>
    <row r="4743" spans="1:6" x14ac:dyDescent="0.25">
      <c r="A4743" s="188"/>
      <c r="B4743" s="188"/>
      <c r="C4743" s="1"/>
      <c r="D4743" s="1"/>
      <c r="E4743" s="1"/>
      <c r="F4743" s="1"/>
    </row>
    <row r="4744" spans="1:6" x14ac:dyDescent="0.25">
      <c r="A4744" s="188"/>
      <c r="B4744" s="188"/>
      <c r="C4744" s="1"/>
      <c r="D4744" s="1"/>
      <c r="E4744" s="1"/>
      <c r="F4744" s="1"/>
    </row>
    <row r="4745" spans="1:6" x14ac:dyDescent="0.25">
      <c r="A4745" s="188"/>
      <c r="B4745" s="188"/>
      <c r="C4745" s="1"/>
      <c r="D4745" s="1"/>
      <c r="E4745" s="1"/>
      <c r="F4745" s="1"/>
    </row>
    <row r="4746" spans="1:6" x14ac:dyDescent="0.25">
      <c r="A4746" s="188"/>
      <c r="B4746" s="188"/>
      <c r="C4746" s="1"/>
      <c r="D4746" s="1"/>
      <c r="E4746" s="1"/>
      <c r="F4746" s="1"/>
    </row>
    <row r="4747" spans="1:6" x14ac:dyDescent="0.25">
      <c r="A4747" s="188"/>
      <c r="B4747" s="188"/>
      <c r="C4747" s="1"/>
      <c r="D4747" s="1"/>
      <c r="E4747" s="1"/>
      <c r="F4747" s="1"/>
    </row>
    <row r="4748" spans="1:6" x14ac:dyDescent="0.25">
      <c r="A4748" s="188"/>
      <c r="B4748" s="188"/>
      <c r="C4748" s="1"/>
      <c r="D4748" s="1"/>
      <c r="E4748" s="1"/>
      <c r="F4748" s="1"/>
    </row>
    <row r="4749" spans="1:6" x14ac:dyDescent="0.25">
      <c r="A4749" s="188"/>
      <c r="B4749" s="188"/>
      <c r="C4749" s="1"/>
      <c r="D4749" s="1"/>
      <c r="E4749" s="1"/>
      <c r="F4749" s="1"/>
    </row>
    <row r="4750" spans="1:6" x14ac:dyDescent="0.25">
      <c r="A4750" s="188"/>
      <c r="B4750" s="188"/>
      <c r="C4750" s="1"/>
      <c r="D4750" s="1"/>
      <c r="E4750" s="1"/>
      <c r="F4750" s="1"/>
    </row>
    <row r="4751" spans="1:6" x14ac:dyDescent="0.25">
      <c r="A4751" s="188"/>
      <c r="B4751" s="188"/>
      <c r="C4751" s="1"/>
      <c r="D4751" s="1"/>
      <c r="E4751" s="1"/>
      <c r="F4751" s="1"/>
    </row>
    <row r="4752" spans="1:6" x14ac:dyDescent="0.25">
      <c r="A4752" s="188"/>
      <c r="B4752" s="188"/>
      <c r="C4752" s="1"/>
      <c r="D4752" s="1"/>
      <c r="E4752" s="1"/>
      <c r="F4752" s="1"/>
    </row>
    <row r="4753" spans="1:6" x14ac:dyDescent="0.25">
      <c r="A4753" s="188"/>
      <c r="B4753" s="188"/>
      <c r="C4753" s="1"/>
      <c r="D4753" s="1"/>
      <c r="E4753" s="1"/>
      <c r="F4753" s="1"/>
    </row>
    <row r="4754" spans="1:6" x14ac:dyDescent="0.25">
      <c r="A4754" s="188"/>
      <c r="B4754" s="188"/>
      <c r="C4754" s="1"/>
      <c r="D4754" s="1"/>
      <c r="E4754" s="1"/>
      <c r="F4754" s="1"/>
    </row>
    <row r="4755" spans="1:6" x14ac:dyDescent="0.25">
      <c r="A4755" s="188"/>
      <c r="B4755" s="188"/>
      <c r="C4755" s="1"/>
      <c r="D4755" s="1"/>
      <c r="E4755" s="1"/>
      <c r="F4755" s="1"/>
    </row>
    <row r="4756" spans="1:6" x14ac:dyDescent="0.25">
      <c r="A4756" s="188"/>
      <c r="B4756" s="188"/>
      <c r="C4756" s="1"/>
      <c r="D4756" s="1"/>
      <c r="E4756" s="1"/>
      <c r="F4756" s="1"/>
    </row>
    <row r="4757" spans="1:6" x14ac:dyDescent="0.25">
      <c r="A4757" s="188"/>
      <c r="B4757" s="188"/>
      <c r="C4757" s="1"/>
      <c r="D4757" s="1"/>
      <c r="E4757" s="1"/>
      <c r="F4757" s="1"/>
    </row>
    <row r="4758" spans="1:6" x14ac:dyDescent="0.25">
      <c r="A4758" s="188"/>
      <c r="B4758" s="188"/>
      <c r="C4758" s="1"/>
      <c r="D4758" s="1"/>
      <c r="E4758" s="1"/>
      <c r="F4758" s="1"/>
    </row>
    <row r="4759" spans="1:6" x14ac:dyDescent="0.25">
      <c r="A4759" s="188"/>
      <c r="B4759" s="188"/>
      <c r="C4759" s="1"/>
      <c r="D4759" s="1"/>
      <c r="E4759" s="1"/>
      <c r="F4759" s="1"/>
    </row>
    <row r="4760" spans="1:6" x14ac:dyDescent="0.25">
      <c r="A4760" s="188"/>
      <c r="B4760" s="188"/>
      <c r="C4760" s="1"/>
      <c r="D4760" s="1"/>
      <c r="E4760" s="1"/>
      <c r="F4760" s="1"/>
    </row>
    <row r="4761" spans="1:6" x14ac:dyDescent="0.25">
      <c r="A4761" s="188"/>
      <c r="B4761" s="188"/>
      <c r="C4761" s="1"/>
      <c r="D4761" s="1"/>
      <c r="E4761" s="1"/>
      <c r="F4761" s="1"/>
    </row>
    <row r="4762" spans="1:6" x14ac:dyDescent="0.25">
      <c r="A4762" s="188"/>
      <c r="B4762" s="188"/>
      <c r="C4762" s="1"/>
      <c r="D4762" s="1"/>
      <c r="E4762" s="1"/>
      <c r="F4762" s="1"/>
    </row>
    <row r="4763" spans="1:6" x14ac:dyDescent="0.25">
      <c r="A4763" s="188"/>
      <c r="B4763" s="188"/>
      <c r="C4763" s="1"/>
      <c r="D4763" s="1"/>
      <c r="E4763" s="1"/>
      <c r="F4763" s="1"/>
    </row>
    <row r="4764" spans="1:6" x14ac:dyDescent="0.25">
      <c r="A4764" s="188"/>
      <c r="B4764" s="188"/>
      <c r="C4764" s="1"/>
      <c r="D4764" s="1"/>
      <c r="E4764" s="1"/>
      <c r="F4764" s="1"/>
    </row>
    <row r="4765" spans="1:6" x14ac:dyDescent="0.25">
      <c r="A4765" s="188"/>
      <c r="B4765" s="188"/>
      <c r="C4765" s="1"/>
      <c r="D4765" s="1"/>
      <c r="E4765" s="1"/>
      <c r="F4765" s="1"/>
    </row>
    <row r="4766" spans="1:6" x14ac:dyDescent="0.25">
      <c r="A4766" s="188"/>
      <c r="B4766" s="188"/>
      <c r="C4766" s="1"/>
      <c r="D4766" s="1"/>
      <c r="E4766" s="1"/>
      <c r="F4766" s="1"/>
    </row>
    <row r="4767" spans="1:6" x14ac:dyDescent="0.25">
      <c r="A4767" s="188"/>
      <c r="B4767" s="188"/>
      <c r="C4767" s="1"/>
      <c r="D4767" s="1"/>
      <c r="E4767" s="1"/>
      <c r="F4767" s="1"/>
    </row>
    <row r="4768" spans="1:6" x14ac:dyDescent="0.25">
      <c r="A4768" s="188"/>
      <c r="B4768" s="188"/>
      <c r="C4768" s="1"/>
      <c r="D4768" s="1"/>
      <c r="E4768" s="1"/>
      <c r="F4768" s="1"/>
    </row>
    <row r="4769" spans="1:6" x14ac:dyDescent="0.25">
      <c r="A4769" s="188"/>
      <c r="B4769" s="188"/>
      <c r="C4769" s="1"/>
      <c r="D4769" s="1"/>
      <c r="E4769" s="1"/>
      <c r="F4769" s="1"/>
    </row>
    <row r="4770" spans="1:6" x14ac:dyDescent="0.25">
      <c r="A4770" s="188"/>
      <c r="B4770" s="188"/>
      <c r="C4770" s="1"/>
      <c r="D4770" s="1"/>
      <c r="E4770" s="1"/>
      <c r="F4770" s="1"/>
    </row>
    <row r="4771" spans="1:6" x14ac:dyDescent="0.25">
      <c r="A4771" s="188"/>
      <c r="B4771" s="188"/>
      <c r="C4771" s="1"/>
      <c r="D4771" s="1"/>
      <c r="E4771" s="1"/>
      <c r="F4771" s="1"/>
    </row>
    <row r="4772" spans="1:6" x14ac:dyDescent="0.25">
      <c r="A4772" s="188"/>
      <c r="B4772" s="188"/>
      <c r="C4772" s="1"/>
      <c r="D4772" s="1"/>
      <c r="E4772" s="1"/>
      <c r="F4772" s="1"/>
    </row>
    <row r="4773" spans="1:6" x14ac:dyDescent="0.25">
      <c r="A4773" s="188"/>
      <c r="B4773" s="188"/>
      <c r="C4773" s="1"/>
      <c r="D4773" s="1"/>
      <c r="E4773" s="1"/>
      <c r="F4773" s="1"/>
    </row>
    <row r="4774" spans="1:6" x14ac:dyDescent="0.25">
      <c r="A4774" s="188"/>
      <c r="B4774" s="188"/>
      <c r="C4774" s="1"/>
      <c r="D4774" s="1"/>
      <c r="E4774" s="1"/>
      <c r="F4774" s="1"/>
    </row>
    <row r="4775" spans="1:6" x14ac:dyDescent="0.25">
      <c r="A4775" s="188"/>
      <c r="B4775" s="188"/>
      <c r="C4775" s="1"/>
      <c r="D4775" s="1"/>
      <c r="E4775" s="1"/>
      <c r="F4775" s="1"/>
    </row>
    <row r="4776" spans="1:6" x14ac:dyDescent="0.25">
      <c r="A4776" s="188"/>
      <c r="B4776" s="188"/>
      <c r="C4776" s="1"/>
      <c r="D4776" s="1"/>
      <c r="E4776" s="1"/>
      <c r="F4776" s="1"/>
    </row>
    <row r="4777" spans="1:6" x14ac:dyDescent="0.25">
      <c r="A4777" s="188"/>
      <c r="B4777" s="188"/>
      <c r="C4777" s="1"/>
      <c r="D4777" s="1"/>
      <c r="E4777" s="1"/>
      <c r="F4777" s="1"/>
    </row>
    <row r="4778" spans="1:6" x14ac:dyDescent="0.25">
      <c r="A4778" s="188"/>
      <c r="B4778" s="188"/>
      <c r="C4778" s="1"/>
      <c r="D4778" s="1"/>
      <c r="E4778" s="1"/>
      <c r="F4778" s="1"/>
    </row>
    <row r="4779" spans="1:6" x14ac:dyDescent="0.25">
      <c r="A4779" s="188"/>
      <c r="B4779" s="188"/>
      <c r="C4779" s="1"/>
      <c r="D4779" s="1"/>
      <c r="E4779" s="1"/>
      <c r="F4779" s="1"/>
    </row>
    <row r="4780" spans="1:6" x14ac:dyDescent="0.25">
      <c r="A4780" s="188"/>
      <c r="B4780" s="188"/>
      <c r="C4780" s="1"/>
      <c r="D4780" s="1"/>
      <c r="E4780" s="1"/>
      <c r="F4780" s="1"/>
    </row>
    <row r="4781" spans="1:6" x14ac:dyDescent="0.25">
      <c r="A4781" s="188"/>
      <c r="B4781" s="188"/>
      <c r="C4781" s="1"/>
      <c r="D4781" s="1"/>
      <c r="E4781" s="1"/>
      <c r="F4781" s="1"/>
    </row>
    <row r="4782" spans="1:6" x14ac:dyDescent="0.25">
      <c r="A4782" s="188"/>
      <c r="B4782" s="188"/>
      <c r="C4782" s="1"/>
      <c r="D4782" s="1"/>
      <c r="E4782" s="1"/>
      <c r="F4782" s="1"/>
    </row>
    <row r="4783" spans="1:6" x14ac:dyDescent="0.25">
      <c r="A4783" s="188"/>
      <c r="B4783" s="188"/>
      <c r="C4783" s="1"/>
      <c r="D4783" s="1"/>
      <c r="E4783" s="1"/>
      <c r="F4783" s="1"/>
    </row>
    <row r="4784" spans="1:6" x14ac:dyDescent="0.25">
      <c r="A4784" s="188"/>
      <c r="B4784" s="188"/>
      <c r="C4784" s="1"/>
      <c r="D4784" s="1"/>
      <c r="E4784" s="1"/>
      <c r="F4784" s="1"/>
    </row>
    <row r="4785" spans="1:6" x14ac:dyDescent="0.25">
      <c r="A4785" s="188"/>
      <c r="B4785" s="188"/>
      <c r="C4785" s="1"/>
      <c r="D4785" s="1"/>
      <c r="E4785" s="1"/>
      <c r="F4785" s="1"/>
    </row>
    <row r="4786" spans="1:6" x14ac:dyDescent="0.25">
      <c r="A4786" s="188"/>
      <c r="B4786" s="188"/>
      <c r="C4786" s="1"/>
      <c r="D4786" s="1"/>
      <c r="E4786" s="1"/>
      <c r="F4786" s="1"/>
    </row>
    <row r="4787" spans="1:6" x14ac:dyDescent="0.25">
      <c r="A4787" s="188"/>
      <c r="B4787" s="188"/>
      <c r="C4787" s="1"/>
      <c r="D4787" s="1"/>
      <c r="E4787" s="1"/>
      <c r="F4787" s="1"/>
    </row>
    <row r="4788" spans="1:6" x14ac:dyDescent="0.25">
      <c r="A4788" s="188"/>
      <c r="B4788" s="188"/>
      <c r="C4788" s="1"/>
      <c r="D4788" s="1"/>
      <c r="E4788" s="1"/>
      <c r="F4788" s="1"/>
    </row>
    <row r="4789" spans="1:6" x14ac:dyDescent="0.25">
      <c r="A4789" s="188"/>
      <c r="B4789" s="188"/>
      <c r="C4789" s="1"/>
      <c r="D4789" s="1"/>
      <c r="E4789" s="1"/>
      <c r="F4789" s="1"/>
    </row>
    <row r="4790" spans="1:6" x14ac:dyDescent="0.25">
      <c r="A4790" s="188"/>
      <c r="B4790" s="188"/>
      <c r="C4790" s="1"/>
      <c r="D4790" s="1"/>
      <c r="E4790" s="1"/>
      <c r="F4790" s="1"/>
    </row>
    <row r="4791" spans="1:6" x14ac:dyDescent="0.25">
      <c r="A4791" s="188"/>
      <c r="B4791" s="188"/>
      <c r="C4791" s="1"/>
      <c r="D4791" s="1"/>
      <c r="E4791" s="1"/>
      <c r="F4791" s="1"/>
    </row>
    <row r="4792" spans="1:6" x14ac:dyDescent="0.25">
      <c r="A4792" s="188"/>
      <c r="B4792" s="188"/>
      <c r="C4792" s="1"/>
      <c r="D4792" s="1"/>
      <c r="E4792" s="1"/>
      <c r="F4792" s="1"/>
    </row>
    <row r="4793" spans="1:6" x14ac:dyDescent="0.25">
      <c r="A4793" s="188"/>
      <c r="B4793" s="188"/>
      <c r="C4793" s="1"/>
      <c r="D4793" s="1"/>
      <c r="E4793" s="1"/>
      <c r="F4793" s="1"/>
    </row>
    <row r="4794" spans="1:6" x14ac:dyDescent="0.25">
      <c r="A4794" s="188"/>
      <c r="B4794" s="188"/>
      <c r="C4794" s="1"/>
      <c r="D4794" s="1"/>
      <c r="E4794" s="1"/>
      <c r="F4794" s="1"/>
    </row>
    <row r="4795" spans="1:6" x14ac:dyDescent="0.25">
      <c r="A4795" s="188"/>
      <c r="B4795" s="188"/>
      <c r="C4795" s="1"/>
      <c r="D4795" s="1"/>
      <c r="E4795" s="1"/>
      <c r="F4795" s="1"/>
    </row>
    <row r="4796" spans="1:6" x14ac:dyDescent="0.25">
      <c r="A4796" s="188"/>
      <c r="B4796" s="188"/>
      <c r="C4796" s="1"/>
      <c r="D4796" s="1"/>
      <c r="E4796" s="1"/>
      <c r="F4796" s="1"/>
    </row>
    <row r="4797" spans="1:6" x14ac:dyDescent="0.25">
      <c r="A4797" s="188"/>
      <c r="B4797" s="188"/>
      <c r="C4797" s="1"/>
      <c r="D4797" s="1"/>
      <c r="E4797" s="1"/>
      <c r="F4797" s="1"/>
    </row>
    <row r="4798" spans="1:6" x14ac:dyDescent="0.25">
      <c r="A4798" s="188"/>
      <c r="B4798" s="188"/>
      <c r="C4798" s="1"/>
      <c r="D4798" s="1"/>
      <c r="E4798" s="1"/>
      <c r="F4798" s="1"/>
    </row>
    <row r="4799" spans="1:6" x14ac:dyDescent="0.25">
      <c r="A4799" s="188"/>
      <c r="B4799" s="188"/>
      <c r="C4799" s="1"/>
      <c r="D4799" s="1"/>
      <c r="E4799" s="1"/>
      <c r="F4799" s="1"/>
    </row>
    <row r="4800" spans="1:6" x14ac:dyDescent="0.25">
      <c r="A4800" s="188"/>
      <c r="B4800" s="188"/>
      <c r="C4800" s="1"/>
      <c r="D4800" s="1"/>
      <c r="E4800" s="1"/>
      <c r="F4800" s="1"/>
    </row>
    <row r="4801" spans="1:6" x14ac:dyDescent="0.25">
      <c r="A4801" s="188"/>
      <c r="B4801" s="188"/>
      <c r="C4801" s="1"/>
      <c r="D4801" s="1"/>
      <c r="E4801" s="1"/>
      <c r="F4801" s="1"/>
    </row>
    <row r="4802" spans="1:6" x14ac:dyDescent="0.25">
      <c r="A4802" s="188"/>
      <c r="B4802" s="188"/>
      <c r="C4802" s="1"/>
      <c r="D4802" s="1"/>
      <c r="E4802" s="1"/>
      <c r="F4802" s="1"/>
    </row>
    <row r="4803" spans="1:6" x14ac:dyDescent="0.25">
      <c r="A4803" s="188"/>
      <c r="B4803" s="188"/>
      <c r="C4803" s="1"/>
      <c r="D4803" s="1"/>
      <c r="E4803" s="1"/>
      <c r="F4803" s="1"/>
    </row>
    <row r="4804" spans="1:6" x14ac:dyDescent="0.25">
      <c r="A4804" s="188"/>
      <c r="B4804" s="188"/>
      <c r="C4804" s="1"/>
      <c r="D4804" s="1"/>
      <c r="E4804" s="1"/>
      <c r="F4804" s="1"/>
    </row>
    <row r="4805" spans="1:6" x14ac:dyDescent="0.25">
      <c r="A4805" s="188"/>
      <c r="B4805" s="188"/>
      <c r="C4805" s="1"/>
      <c r="D4805" s="1"/>
      <c r="E4805" s="1"/>
      <c r="F4805" s="1"/>
    </row>
    <row r="4806" spans="1:6" x14ac:dyDescent="0.25">
      <c r="A4806" s="188"/>
      <c r="B4806" s="188"/>
      <c r="C4806" s="1"/>
      <c r="D4806" s="1"/>
      <c r="E4806" s="1"/>
      <c r="F4806" s="1"/>
    </row>
    <row r="4807" spans="1:6" x14ac:dyDescent="0.25">
      <c r="A4807" s="188"/>
      <c r="B4807" s="188"/>
      <c r="C4807" s="1"/>
      <c r="D4807" s="1"/>
      <c r="E4807" s="1"/>
      <c r="F4807" s="1"/>
    </row>
    <row r="4808" spans="1:6" x14ac:dyDescent="0.25">
      <c r="A4808" s="188"/>
      <c r="B4808" s="188"/>
      <c r="C4808" s="1"/>
      <c r="D4808" s="1"/>
      <c r="E4808" s="1"/>
      <c r="F4808" s="1"/>
    </row>
    <row r="4809" spans="1:6" x14ac:dyDescent="0.25">
      <c r="A4809" s="188"/>
      <c r="B4809" s="188"/>
      <c r="C4809" s="1"/>
      <c r="D4809" s="1"/>
      <c r="E4809" s="1"/>
      <c r="F4809" s="1"/>
    </row>
    <row r="4810" spans="1:6" x14ac:dyDescent="0.25">
      <c r="A4810" s="188"/>
      <c r="B4810" s="188"/>
      <c r="C4810" s="1"/>
      <c r="D4810" s="1"/>
      <c r="E4810" s="1"/>
      <c r="F4810" s="1"/>
    </row>
    <row r="4811" spans="1:6" x14ac:dyDescent="0.25">
      <c r="A4811" s="188"/>
      <c r="B4811" s="188"/>
      <c r="C4811" s="1"/>
      <c r="D4811" s="1"/>
      <c r="E4811" s="1"/>
      <c r="F4811" s="1"/>
    </row>
    <row r="4812" spans="1:6" x14ac:dyDescent="0.25">
      <c r="A4812" s="188"/>
      <c r="B4812" s="188"/>
      <c r="C4812" s="1"/>
      <c r="D4812" s="1"/>
      <c r="E4812" s="1"/>
      <c r="F4812" s="1"/>
    </row>
    <row r="4813" spans="1:6" x14ac:dyDescent="0.25">
      <c r="A4813" s="188"/>
      <c r="B4813" s="188"/>
      <c r="C4813" s="1"/>
      <c r="D4813" s="1"/>
      <c r="E4813" s="1"/>
      <c r="F4813" s="1"/>
    </row>
    <row r="4814" spans="1:6" x14ac:dyDescent="0.25">
      <c r="A4814" s="188"/>
      <c r="B4814" s="188"/>
      <c r="C4814" s="1"/>
      <c r="D4814" s="1"/>
      <c r="E4814" s="1"/>
      <c r="F4814" s="1"/>
    </row>
    <row r="4815" spans="1:6" x14ac:dyDescent="0.25">
      <c r="A4815" s="188"/>
      <c r="B4815" s="188"/>
      <c r="C4815" s="1"/>
      <c r="D4815" s="1"/>
      <c r="E4815" s="1"/>
      <c r="F4815" s="1"/>
    </row>
    <row r="4816" spans="1:6" x14ac:dyDescent="0.25">
      <c r="A4816" s="188"/>
      <c r="B4816" s="188"/>
      <c r="C4816" s="1"/>
      <c r="D4816" s="1"/>
      <c r="E4816" s="1"/>
      <c r="F4816" s="1"/>
    </row>
    <row r="4817" spans="1:6" x14ac:dyDescent="0.25">
      <c r="A4817" s="188"/>
      <c r="B4817" s="188"/>
      <c r="C4817" s="1"/>
      <c r="D4817" s="1"/>
      <c r="E4817" s="1"/>
      <c r="F4817" s="1"/>
    </row>
    <row r="4818" spans="1:6" x14ac:dyDescent="0.25">
      <c r="A4818" s="188"/>
      <c r="B4818" s="188"/>
      <c r="C4818" s="1"/>
      <c r="D4818" s="1"/>
      <c r="E4818" s="1"/>
      <c r="F4818" s="1"/>
    </row>
    <row r="4819" spans="1:6" x14ac:dyDescent="0.25">
      <c r="A4819" s="188"/>
      <c r="B4819" s="188"/>
      <c r="C4819" s="1"/>
      <c r="D4819" s="1"/>
      <c r="E4819" s="1"/>
      <c r="F4819" s="1"/>
    </row>
    <row r="4820" spans="1:6" x14ac:dyDescent="0.25">
      <c r="A4820" s="188"/>
      <c r="B4820" s="188"/>
      <c r="C4820" s="1"/>
      <c r="D4820" s="1"/>
      <c r="E4820" s="1"/>
      <c r="F4820" s="1"/>
    </row>
    <row r="4821" spans="1:6" x14ac:dyDescent="0.25">
      <c r="A4821" s="188"/>
      <c r="B4821" s="188"/>
      <c r="C4821" s="1"/>
      <c r="D4821" s="1"/>
      <c r="E4821" s="1"/>
      <c r="F4821" s="1"/>
    </row>
    <row r="4822" spans="1:6" x14ac:dyDescent="0.25">
      <c r="A4822" s="188"/>
      <c r="B4822" s="188"/>
      <c r="C4822" s="1"/>
      <c r="D4822" s="1"/>
      <c r="E4822" s="1"/>
      <c r="F4822" s="1"/>
    </row>
    <row r="4823" spans="1:6" x14ac:dyDescent="0.25">
      <c r="A4823" s="188"/>
      <c r="B4823" s="188"/>
      <c r="C4823" s="1"/>
      <c r="D4823" s="1"/>
      <c r="E4823" s="1"/>
      <c r="F4823" s="1"/>
    </row>
    <row r="4824" spans="1:6" x14ac:dyDescent="0.25">
      <c r="A4824" s="188"/>
      <c r="B4824" s="188"/>
      <c r="C4824" s="1"/>
      <c r="D4824" s="1"/>
      <c r="E4824" s="1"/>
      <c r="F4824" s="1"/>
    </row>
    <row r="4825" spans="1:6" x14ac:dyDescent="0.25">
      <c r="A4825" s="188"/>
      <c r="B4825" s="188"/>
      <c r="C4825" s="1"/>
      <c r="D4825" s="1"/>
      <c r="E4825" s="1"/>
      <c r="F4825" s="1"/>
    </row>
    <row r="4826" spans="1:6" x14ac:dyDescent="0.25">
      <c r="A4826" s="188"/>
      <c r="B4826" s="188"/>
      <c r="C4826" s="1"/>
      <c r="D4826" s="1"/>
      <c r="E4826" s="1"/>
      <c r="F4826" s="1"/>
    </row>
    <row r="4827" spans="1:6" x14ac:dyDescent="0.25">
      <c r="A4827" s="188"/>
      <c r="B4827" s="188"/>
      <c r="C4827" s="1"/>
      <c r="D4827" s="1"/>
      <c r="E4827" s="1"/>
      <c r="F4827" s="1"/>
    </row>
    <row r="4828" spans="1:6" x14ac:dyDescent="0.25">
      <c r="A4828" s="188"/>
      <c r="B4828" s="188"/>
      <c r="C4828" s="1"/>
      <c r="D4828" s="1"/>
      <c r="E4828" s="1"/>
      <c r="F4828" s="1"/>
    </row>
    <row r="4829" spans="1:6" x14ac:dyDescent="0.25">
      <c r="A4829" s="188"/>
      <c r="B4829" s="188"/>
      <c r="C4829" s="1"/>
      <c r="D4829" s="1"/>
      <c r="E4829" s="1"/>
      <c r="F4829" s="1"/>
    </row>
    <row r="4830" spans="1:6" x14ac:dyDescent="0.25">
      <c r="A4830" s="188"/>
      <c r="B4830" s="188"/>
      <c r="C4830" s="1"/>
      <c r="D4830" s="1"/>
      <c r="E4830" s="1"/>
      <c r="F4830" s="1"/>
    </row>
    <row r="4831" spans="1:6" x14ac:dyDescent="0.25">
      <c r="A4831" s="188"/>
      <c r="B4831" s="188"/>
      <c r="C4831" s="1"/>
      <c r="D4831" s="1"/>
      <c r="E4831" s="1"/>
      <c r="F4831" s="1"/>
    </row>
    <row r="4832" spans="1:6" x14ac:dyDescent="0.25">
      <c r="A4832" s="188"/>
      <c r="B4832" s="188"/>
      <c r="C4832" s="1"/>
      <c r="D4832" s="1"/>
      <c r="E4832" s="1"/>
      <c r="F4832" s="1"/>
    </row>
    <row r="4833" spans="1:6" x14ac:dyDescent="0.25">
      <c r="A4833" s="188"/>
      <c r="B4833" s="188"/>
      <c r="C4833" s="1"/>
      <c r="D4833" s="1"/>
      <c r="E4833" s="1"/>
      <c r="F4833" s="1"/>
    </row>
    <row r="4834" spans="1:6" x14ac:dyDescent="0.25">
      <c r="A4834" s="188"/>
      <c r="B4834" s="188"/>
      <c r="C4834" s="1"/>
      <c r="D4834" s="1"/>
      <c r="E4834" s="1"/>
      <c r="F4834" s="1"/>
    </row>
    <row r="4835" spans="1:6" x14ac:dyDescent="0.25">
      <c r="A4835" s="188"/>
      <c r="B4835" s="188"/>
      <c r="C4835" s="1"/>
      <c r="D4835" s="1"/>
      <c r="E4835" s="1"/>
      <c r="F4835" s="1"/>
    </row>
    <row r="4836" spans="1:6" x14ac:dyDescent="0.25">
      <c r="A4836" s="188"/>
      <c r="B4836" s="188"/>
      <c r="C4836" s="1"/>
      <c r="D4836" s="1"/>
      <c r="E4836" s="1"/>
      <c r="F4836" s="1"/>
    </row>
    <row r="4837" spans="1:6" x14ac:dyDescent="0.25">
      <c r="A4837" s="188"/>
      <c r="B4837" s="188"/>
      <c r="C4837" s="1"/>
      <c r="D4837" s="1"/>
      <c r="E4837" s="1"/>
      <c r="F4837" s="1"/>
    </row>
    <row r="4838" spans="1:6" x14ac:dyDescent="0.25">
      <c r="A4838" s="188"/>
      <c r="B4838" s="188"/>
      <c r="C4838" s="1"/>
      <c r="D4838" s="1"/>
      <c r="E4838" s="1"/>
      <c r="F4838" s="1"/>
    </row>
    <row r="4839" spans="1:6" x14ac:dyDescent="0.25">
      <c r="A4839" s="188"/>
      <c r="B4839" s="188"/>
      <c r="C4839" s="1"/>
      <c r="D4839" s="1"/>
      <c r="E4839" s="1"/>
      <c r="F4839" s="1"/>
    </row>
    <row r="4840" spans="1:6" x14ac:dyDescent="0.25">
      <c r="A4840" s="188"/>
      <c r="B4840" s="188"/>
      <c r="C4840" s="1"/>
      <c r="D4840" s="1"/>
      <c r="E4840" s="1"/>
      <c r="F4840" s="1"/>
    </row>
    <row r="4841" spans="1:6" x14ac:dyDescent="0.25">
      <c r="A4841" s="188"/>
      <c r="B4841" s="188"/>
      <c r="C4841" s="1"/>
      <c r="D4841" s="1"/>
      <c r="E4841" s="1"/>
      <c r="F4841" s="1"/>
    </row>
    <row r="4842" spans="1:6" x14ac:dyDescent="0.25">
      <c r="A4842" s="188"/>
      <c r="B4842" s="188"/>
      <c r="C4842" s="1"/>
      <c r="D4842" s="1"/>
      <c r="E4842" s="1"/>
      <c r="F4842" s="1"/>
    </row>
    <row r="4843" spans="1:6" x14ac:dyDescent="0.25">
      <c r="A4843" s="188"/>
      <c r="B4843" s="188"/>
      <c r="C4843" s="1"/>
      <c r="D4843" s="1"/>
      <c r="E4843" s="1"/>
      <c r="F4843" s="1"/>
    </row>
    <row r="4844" spans="1:6" x14ac:dyDescent="0.25">
      <c r="A4844" s="188"/>
      <c r="B4844" s="188"/>
      <c r="C4844" s="1"/>
      <c r="D4844" s="1"/>
      <c r="E4844" s="1"/>
      <c r="F4844" s="1"/>
    </row>
    <row r="4845" spans="1:6" x14ac:dyDescent="0.25">
      <c r="A4845" s="188"/>
      <c r="B4845" s="188"/>
      <c r="C4845" s="1"/>
      <c r="D4845" s="1"/>
      <c r="E4845" s="1"/>
      <c r="F4845" s="1"/>
    </row>
    <row r="4846" spans="1:6" x14ac:dyDescent="0.25">
      <c r="A4846" s="188"/>
      <c r="B4846" s="188"/>
      <c r="C4846" s="1"/>
      <c r="D4846" s="1"/>
      <c r="E4846" s="1"/>
      <c r="F4846" s="1"/>
    </row>
    <row r="4847" spans="1:6" x14ac:dyDescent="0.25">
      <c r="A4847" s="188"/>
      <c r="B4847" s="188"/>
      <c r="C4847" s="1"/>
      <c r="D4847" s="1"/>
      <c r="E4847" s="1"/>
      <c r="F4847" s="1"/>
    </row>
    <row r="4848" spans="1:6" x14ac:dyDescent="0.25">
      <c r="A4848" s="188"/>
      <c r="B4848" s="188"/>
      <c r="C4848" s="1"/>
      <c r="D4848" s="1"/>
      <c r="E4848" s="1"/>
      <c r="F4848" s="1"/>
    </row>
    <row r="4849" spans="1:6" x14ac:dyDescent="0.25">
      <c r="A4849" s="188"/>
      <c r="B4849" s="188"/>
      <c r="C4849" s="1"/>
      <c r="D4849" s="1"/>
      <c r="E4849" s="1"/>
      <c r="F4849" s="1"/>
    </row>
    <row r="4850" spans="1:6" x14ac:dyDescent="0.25">
      <c r="A4850" s="188"/>
      <c r="B4850" s="188"/>
      <c r="C4850" s="1"/>
      <c r="D4850" s="1"/>
      <c r="E4850" s="1"/>
      <c r="F4850" s="1"/>
    </row>
    <row r="4851" spans="1:6" x14ac:dyDescent="0.25">
      <c r="A4851" s="188"/>
      <c r="B4851" s="188"/>
      <c r="C4851" s="1"/>
      <c r="D4851" s="1"/>
      <c r="E4851" s="1"/>
      <c r="F4851" s="1"/>
    </row>
    <row r="4852" spans="1:6" x14ac:dyDescent="0.25">
      <c r="A4852" s="188"/>
      <c r="B4852" s="188"/>
      <c r="C4852" s="1"/>
      <c r="D4852" s="1"/>
      <c r="E4852" s="1"/>
      <c r="F4852" s="1"/>
    </row>
    <row r="4853" spans="1:6" x14ac:dyDescent="0.25">
      <c r="A4853" s="188"/>
      <c r="B4853" s="188"/>
      <c r="C4853" s="1"/>
      <c r="D4853" s="1"/>
      <c r="E4853" s="1"/>
      <c r="F4853" s="1"/>
    </row>
    <row r="4854" spans="1:6" x14ac:dyDescent="0.25">
      <c r="A4854" s="188"/>
      <c r="B4854" s="188"/>
      <c r="C4854" s="1"/>
      <c r="D4854" s="1"/>
      <c r="E4854" s="1"/>
      <c r="F4854" s="1"/>
    </row>
    <row r="4855" spans="1:6" x14ac:dyDescent="0.25">
      <c r="A4855" s="188"/>
      <c r="B4855" s="188"/>
      <c r="C4855" s="1"/>
      <c r="D4855" s="1"/>
      <c r="E4855" s="1"/>
      <c r="F4855" s="1"/>
    </row>
    <row r="4856" spans="1:6" x14ac:dyDescent="0.25">
      <c r="A4856" s="188"/>
      <c r="B4856" s="188"/>
      <c r="C4856" s="1"/>
      <c r="D4856" s="1"/>
      <c r="E4856" s="1"/>
      <c r="F4856" s="1"/>
    </row>
    <row r="4857" spans="1:6" x14ac:dyDescent="0.25">
      <c r="A4857" s="188"/>
      <c r="B4857" s="188"/>
      <c r="C4857" s="1"/>
      <c r="D4857" s="1"/>
      <c r="E4857" s="1"/>
      <c r="F4857" s="1"/>
    </row>
    <row r="4858" spans="1:6" x14ac:dyDescent="0.25">
      <c r="A4858" s="188"/>
      <c r="B4858" s="188"/>
      <c r="C4858" s="1"/>
      <c r="D4858" s="1"/>
      <c r="E4858" s="1"/>
      <c r="F4858" s="1"/>
    </row>
    <row r="4859" spans="1:6" x14ac:dyDescent="0.25">
      <c r="A4859" s="188"/>
      <c r="B4859" s="188"/>
      <c r="C4859" s="1"/>
      <c r="D4859" s="1"/>
      <c r="E4859" s="1"/>
      <c r="F4859" s="1"/>
    </row>
    <row r="4860" spans="1:6" x14ac:dyDescent="0.25">
      <c r="A4860" s="188"/>
      <c r="B4860" s="188"/>
      <c r="C4860" s="1"/>
      <c r="D4860" s="1"/>
      <c r="E4860" s="1"/>
      <c r="F4860" s="1"/>
    </row>
    <row r="4861" spans="1:6" x14ac:dyDescent="0.25">
      <c r="A4861" s="188"/>
      <c r="B4861" s="188"/>
      <c r="C4861" s="1"/>
      <c r="D4861" s="1"/>
      <c r="E4861" s="1"/>
      <c r="F4861" s="1"/>
    </row>
    <row r="4862" spans="1:6" x14ac:dyDescent="0.25">
      <c r="A4862" s="188"/>
      <c r="B4862" s="188"/>
      <c r="C4862" s="1"/>
      <c r="D4862" s="1"/>
      <c r="E4862" s="1"/>
      <c r="F4862" s="1"/>
    </row>
    <row r="4863" spans="1:6" x14ac:dyDescent="0.25">
      <c r="A4863" s="188"/>
      <c r="B4863" s="188"/>
      <c r="C4863" s="1"/>
      <c r="D4863" s="1"/>
      <c r="E4863" s="1"/>
      <c r="F4863" s="1"/>
    </row>
    <row r="4864" spans="1:6" x14ac:dyDescent="0.25">
      <c r="A4864" s="188"/>
      <c r="B4864" s="188"/>
      <c r="C4864" s="1"/>
      <c r="D4864" s="1"/>
      <c r="E4864" s="1"/>
      <c r="F4864" s="1"/>
    </row>
    <row r="4865" spans="1:6" x14ac:dyDescent="0.25">
      <c r="A4865" s="188"/>
      <c r="B4865" s="188"/>
      <c r="C4865" s="1"/>
      <c r="D4865" s="1"/>
      <c r="E4865" s="1"/>
      <c r="F4865" s="1"/>
    </row>
    <row r="4866" spans="1:6" x14ac:dyDescent="0.25">
      <c r="A4866" s="188"/>
      <c r="B4866" s="188"/>
      <c r="C4866" s="1"/>
      <c r="D4866" s="1"/>
      <c r="E4866" s="1"/>
      <c r="F4866" s="1"/>
    </row>
    <row r="4867" spans="1:6" x14ac:dyDescent="0.25">
      <c r="A4867" s="188"/>
      <c r="B4867" s="188"/>
      <c r="C4867" s="1"/>
      <c r="D4867" s="1"/>
      <c r="E4867" s="1"/>
      <c r="F4867" s="1"/>
    </row>
    <row r="4868" spans="1:6" x14ac:dyDescent="0.25">
      <c r="A4868" s="188"/>
      <c r="B4868" s="188"/>
      <c r="C4868" s="1"/>
      <c r="D4868" s="1"/>
      <c r="E4868" s="1"/>
      <c r="F4868" s="1"/>
    </row>
    <row r="4869" spans="1:6" x14ac:dyDescent="0.25">
      <c r="A4869" s="188"/>
      <c r="B4869" s="188"/>
      <c r="C4869" s="1"/>
      <c r="D4869" s="1"/>
      <c r="E4869" s="1"/>
      <c r="F4869" s="1"/>
    </row>
    <row r="4870" spans="1:6" x14ac:dyDescent="0.25">
      <c r="A4870" s="188"/>
      <c r="B4870" s="188"/>
      <c r="C4870" s="1"/>
      <c r="D4870" s="1"/>
      <c r="E4870" s="1"/>
      <c r="F4870" s="1"/>
    </row>
    <row r="4871" spans="1:6" x14ac:dyDescent="0.25">
      <c r="A4871" s="188"/>
      <c r="B4871" s="188"/>
      <c r="C4871" s="1"/>
      <c r="D4871" s="1"/>
      <c r="E4871" s="1"/>
      <c r="F4871" s="1"/>
    </row>
    <row r="4872" spans="1:6" x14ac:dyDescent="0.25">
      <c r="A4872" s="188"/>
      <c r="B4872" s="188"/>
      <c r="C4872" s="1"/>
      <c r="D4872" s="1"/>
      <c r="E4872" s="1"/>
      <c r="F4872" s="1"/>
    </row>
    <row r="4873" spans="1:6" x14ac:dyDescent="0.25">
      <c r="A4873" s="188"/>
      <c r="B4873" s="188"/>
      <c r="C4873" s="1"/>
      <c r="D4873" s="1"/>
      <c r="E4873" s="1"/>
      <c r="F4873" s="1"/>
    </row>
    <row r="4874" spans="1:6" x14ac:dyDescent="0.25">
      <c r="A4874" s="188"/>
      <c r="B4874" s="188"/>
      <c r="C4874" s="1"/>
      <c r="D4874" s="1"/>
      <c r="E4874" s="1"/>
      <c r="F4874" s="1"/>
    </row>
    <row r="4875" spans="1:6" x14ac:dyDescent="0.25">
      <c r="A4875" s="188"/>
      <c r="B4875" s="188"/>
      <c r="C4875" s="1"/>
      <c r="D4875" s="1"/>
      <c r="E4875" s="1"/>
      <c r="F4875" s="1"/>
    </row>
    <row r="4876" spans="1:6" x14ac:dyDescent="0.25">
      <c r="A4876" s="188"/>
      <c r="B4876" s="188"/>
      <c r="C4876" s="1"/>
      <c r="D4876" s="1"/>
      <c r="E4876" s="1"/>
      <c r="F4876" s="1"/>
    </row>
    <row r="4877" spans="1:6" x14ac:dyDescent="0.25">
      <c r="A4877" s="188"/>
      <c r="B4877" s="188"/>
      <c r="C4877" s="1"/>
      <c r="D4877" s="1"/>
      <c r="E4877" s="1"/>
      <c r="F4877" s="1"/>
    </row>
    <row r="4878" spans="1:6" x14ac:dyDescent="0.25">
      <c r="A4878" s="188"/>
      <c r="B4878" s="188"/>
      <c r="C4878" s="1"/>
      <c r="D4878" s="1"/>
      <c r="E4878" s="1"/>
      <c r="F4878" s="1"/>
    </row>
    <row r="4879" spans="1:6" x14ac:dyDescent="0.25">
      <c r="A4879" s="188"/>
      <c r="B4879" s="188"/>
      <c r="C4879" s="1"/>
      <c r="D4879" s="1"/>
      <c r="E4879" s="1"/>
      <c r="F4879" s="1"/>
    </row>
    <row r="4880" spans="1:6" x14ac:dyDescent="0.25">
      <c r="A4880" s="188"/>
      <c r="B4880" s="188"/>
      <c r="C4880" s="1"/>
      <c r="D4880" s="1"/>
      <c r="E4880" s="1"/>
      <c r="F4880" s="1"/>
    </row>
    <row r="4881" spans="1:6" x14ac:dyDescent="0.25">
      <c r="A4881" s="188"/>
      <c r="B4881" s="188"/>
      <c r="C4881" s="1"/>
      <c r="D4881" s="1"/>
      <c r="E4881" s="1"/>
      <c r="F4881" s="1"/>
    </row>
    <row r="4882" spans="1:6" x14ac:dyDescent="0.25">
      <c r="A4882" s="188"/>
      <c r="B4882" s="188"/>
      <c r="C4882" s="1"/>
      <c r="D4882" s="1"/>
      <c r="E4882" s="1"/>
      <c r="F4882" s="1"/>
    </row>
    <row r="4883" spans="1:6" x14ac:dyDescent="0.25">
      <c r="A4883" s="188"/>
      <c r="B4883" s="188"/>
      <c r="C4883" s="1"/>
      <c r="D4883" s="1"/>
      <c r="E4883" s="1"/>
      <c r="F4883" s="1"/>
    </row>
    <row r="4884" spans="1:6" x14ac:dyDescent="0.25">
      <c r="A4884" s="188"/>
      <c r="B4884" s="188"/>
      <c r="C4884" s="1"/>
      <c r="D4884" s="1"/>
      <c r="E4884" s="1"/>
      <c r="F4884" s="1"/>
    </row>
    <row r="4885" spans="1:6" x14ac:dyDescent="0.25">
      <c r="A4885" s="188"/>
      <c r="B4885" s="188"/>
      <c r="C4885" s="1"/>
      <c r="D4885" s="1"/>
      <c r="E4885" s="1"/>
      <c r="F4885" s="1"/>
    </row>
    <row r="4886" spans="1:6" x14ac:dyDescent="0.25">
      <c r="A4886" s="188"/>
      <c r="B4886" s="188"/>
      <c r="C4886" s="1"/>
      <c r="D4886" s="1"/>
      <c r="E4886" s="1"/>
      <c r="F4886" s="1"/>
    </row>
    <row r="4887" spans="1:6" x14ac:dyDescent="0.25">
      <c r="A4887" s="188"/>
      <c r="B4887" s="188"/>
      <c r="C4887" s="1"/>
      <c r="D4887" s="1"/>
      <c r="E4887" s="1"/>
      <c r="F4887" s="1"/>
    </row>
    <row r="4888" spans="1:6" x14ac:dyDescent="0.25">
      <c r="A4888" s="188"/>
      <c r="B4888" s="188"/>
      <c r="C4888" s="1"/>
      <c r="D4888" s="1"/>
      <c r="E4888" s="1"/>
      <c r="F4888" s="1"/>
    </row>
    <row r="4889" spans="1:6" x14ac:dyDescent="0.25">
      <c r="A4889" s="188"/>
      <c r="B4889" s="188"/>
      <c r="C4889" s="1"/>
      <c r="D4889" s="1"/>
      <c r="E4889" s="1"/>
      <c r="F4889" s="1"/>
    </row>
    <row r="4890" spans="1:6" x14ac:dyDescent="0.25">
      <c r="A4890" s="188"/>
      <c r="B4890" s="188"/>
      <c r="C4890" s="1"/>
      <c r="D4890" s="1"/>
      <c r="E4890" s="1"/>
      <c r="F4890" s="1"/>
    </row>
    <row r="4891" spans="1:6" x14ac:dyDescent="0.25">
      <c r="A4891" s="188"/>
      <c r="B4891" s="188"/>
      <c r="C4891" s="1"/>
      <c r="D4891" s="1"/>
      <c r="E4891" s="1"/>
      <c r="F4891" s="1"/>
    </row>
    <row r="4892" spans="1:6" x14ac:dyDescent="0.25">
      <c r="A4892" s="188"/>
      <c r="B4892" s="188"/>
      <c r="C4892" s="1"/>
      <c r="D4892" s="1"/>
      <c r="E4892" s="1"/>
      <c r="F4892" s="1"/>
    </row>
    <row r="4893" spans="1:6" x14ac:dyDescent="0.25">
      <c r="A4893" s="188"/>
      <c r="B4893" s="188"/>
      <c r="C4893" s="1"/>
      <c r="D4893" s="1"/>
      <c r="E4893" s="1"/>
      <c r="F4893" s="1"/>
    </row>
    <row r="4894" spans="1:6" x14ac:dyDescent="0.25">
      <c r="A4894" s="188"/>
      <c r="B4894" s="188"/>
      <c r="C4894" s="1"/>
      <c r="D4894" s="1"/>
      <c r="E4894" s="1"/>
      <c r="F4894" s="1"/>
    </row>
    <row r="4895" spans="1:6" x14ac:dyDescent="0.25">
      <c r="A4895" s="188"/>
      <c r="B4895" s="188"/>
      <c r="C4895" s="1"/>
      <c r="D4895" s="1"/>
      <c r="E4895" s="1"/>
      <c r="F4895" s="1"/>
    </row>
    <row r="4896" spans="1:6" x14ac:dyDescent="0.25">
      <c r="A4896" s="188"/>
      <c r="B4896" s="188"/>
      <c r="C4896" s="1"/>
      <c r="D4896" s="1"/>
      <c r="E4896" s="1"/>
      <c r="F4896" s="1"/>
    </row>
    <row r="4897" spans="1:6" x14ac:dyDescent="0.25">
      <c r="A4897" s="188"/>
      <c r="B4897" s="188"/>
      <c r="C4897" s="1"/>
      <c r="D4897" s="1"/>
      <c r="E4897" s="1"/>
      <c r="F4897" s="1"/>
    </row>
    <row r="4898" spans="1:6" x14ac:dyDescent="0.25">
      <c r="A4898" s="188"/>
      <c r="B4898" s="188"/>
      <c r="C4898" s="1"/>
      <c r="D4898" s="1"/>
      <c r="E4898" s="1"/>
      <c r="F4898" s="1"/>
    </row>
    <row r="4899" spans="1:6" x14ac:dyDescent="0.25">
      <c r="A4899" s="188"/>
      <c r="B4899" s="188"/>
      <c r="C4899" s="1"/>
      <c r="D4899" s="1"/>
      <c r="E4899" s="1"/>
      <c r="F4899" s="1"/>
    </row>
    <row r="4900" spans="1:6" x14ac:dyDescent="0.25">
      <c r="A4900" s="188"/>
      <c r="B4900" s="188"/>
      <c r="C4900" s="1"/>
      <c r="D4900" s="1"/>
      <c r="E4900" s="1"/>
      <c r="F4900" s="1"/>
    </row>
    <row r="4901" spans="1:6" x14ac:dyDescent="0.25">
      <c r="A4901" s="188"/>
      <c r="B4901" s="188"/>
      <c r="C4901" s="1"/>
      <c r="D4901" s="1"/>
      <c r="E4901" s="1"/>
      <c r="F4901" s="1"/>
    </row>
    <row r="4902" spans="1:6" x14ac:dyDescent="0.25">
      <c r="A4902" s="188"/>
      <c r="B4902" s="188"/>
      <c r="C4902" s="1"/>
      <c r="D4902" s="1"/>
      <c r="E4902" s="1"/>
      <c r="F4902" s="1"/>
    </row>
    <row r="4903" spans="1:6" x14ac:dyDescent="0.25">
      <c r="A4903" s="188"/>
      <c r="B4903" s="188"/>
      <c r="C4903" s="1"/>
      <c r="D4903" s="1"/>
      <c r="E4903" s="1"/>
      <c r="F4903" s="1"/>
    </row>
    <row r="4904" spans="1:6" x14ac:dyDescent="0.25">
      <c r="A4904" s="188"/>
      <c r="B4904" s="188"/>
      <c r="C4904" s="1"/>
      <c r="D4904" s="1"/>
      <c r="E4904" s="1"/>
      <c r="F4904" s="1"/>
    </row>
    <row r="4905" spans="1:6" x14ac:dyDescent="0.25">
      <c r="A4905" s="188"/>
      <c r="B4905" s="188"/>
      <c r="C4905" s="1"/>
      <c r="D4905" s="1"/>
      <c r="E4905" s="1"/>
      <c r="F4905" s="1"/>
    </row>
    <row r="4906" spans="1:6" x14ac:dyDescent="0.25">
      <c r="A4906" s="188"/>
      <c r="B4906" s="188"/>
      <c r="C4906" s="1"/>
      <c r="D4906" s="1"/>
      <c r="E4906" s="1"/>
      <c r="F4906" s="1"/>
    </row>
    <row r="4907" spans="1:6" x14ac:dyDescent="0.25">
      <c r="A4907" s="188"/>
      <c r="B4907" s="188"/>
      <c r="C4907" s="1"/>
      <c r="D4907" s="1"/>
      <c r="E4907" s="1"/>
      <c r="F4907" s="1"/>
    </row>
    <row r="4908" spans="1:6" x14ac:dyDescent="0.25">
      <c r="A4908" s="188"/>
      <c r="B4908" s="188"/>
      <c r="C4908" s="1"/>
      <c r="D4908" s="1"/>
      <c r="E4908" s="1"/>
      <c r="F4908" s="1"/>
    </row>
    <row r="4909" spans="1:6" x14ac:dyDescent="0.25">
      <c r="A4909" s="188"/>
      <c r="B4909" s="188"/>
      <c r="C4909" s="1"/>
      <c r="D4909" s="1"/>
      <c r="E4909" s="1"/>
      <c r="F4909" s="1"/>
    </row>
    <row r="4910" spans="1:6" x14ac:dyDescent="0.25">
      <c r="A4910" s="188"/>
      <c r="B4910" s="188"/>
      <c r="C4910" s="1"/>
      <c r="D4910" s="1"/>
      <c r="E4910" s="1"/>
      <c r="F4910" s="1"/>
    </row>
    <row r="4911" spans="1:6" x14ac:dyDescent="0.25">
      <c r="A4911" s="188"/>
      <c r="B4911" s="188"/>
      <c r="C4911" s="1"/>
      <c r="D4911" s="1"/>
      <c r="E4911" s="1"/>
      <c r="F4911" s="1"/>
    </row>
    <row r="4912" spans="1:6" x14ac:dyDescent="0.25">
      <c r="A4912" s="188"/>
      <c r="B4912" s="188"/>
      <c r="C4912" s="1"/>
      <c r="D4912" s="1"/>
      <c r="E4912" s="1"/>
      <c r="F4912" s="1"/>
    </row>
    <row r="4913" spans="1:6" x14ac:dyDescent="0.25">
      <c r="A4913" s="188"/>
      <c r="B4913" s="188"/>
      <c r="C4913" s="1"/>
      <c r="D4913" s="1"/>
      <c r="E4913" s="1"/>
      <c r="F4913" s="1"/>
    </row>
    <row r="4914" spans="1:6" x14ac:dyDescent="0.25">
      <c r="A4914" s="188"/>
      <c r="B4914" s="188"/>
      <c r="C4914" s="1"/>
      <c r="D4914" s="1"/>
      <c r="E4914" s="1"/>
      <c r="F4914" s="1"/>
    </row>
    <row r="4915" spans="1:6" x14ac:dyDescent="0.25">
      <c r="A4915" s="188"/>
      <c r="B4915" s="188"/>
      <c r="C4915" s="1"/>
      <c r="D4915" s="1"/>
      <c r="E4915" s="1"/>
      <c r="F4915" s="1"/>
    </row>
    <row r="4916" spans="1:6" x14ac:dyDescent="0.25">
      <c r="A4916" s="188"/>
      <c r="B4916" s="188"/>
      <c r="C4916" s="1"/>
      <c r="D4916" s="1"/>
      <c r="E4916" s="1"/>
      <c r="F4916" s="1"/>
    </row>
    <row r="4917" spans="1:6" x14ac:dyDescent="0.25">
      <c r="A4917" s="188"/>
      <c r="B4917" s="188"/>
      <c r="C4917" s="1"/>
      <c r="D4917" s="1"/>
      <c r="E4917" s="1"/>
      <c r="F4917" s="1"/>
    </row>
    <row r="4918" spans="1:6" x14ac:dyDescent="0.25">
      <c r="A4918" s="188"/>
      <c r="B4918" s="188"/>
      <c r="C4918" s="1"/>
      <c r="D4918" s="1"/>
      <c r="E4918" s="1"/>
      <c r="F4918" s="1"/>
    </row>
    <row r="4919" spans="1:6" x14ac:dyDescent="0.25">
      <c r="A4919" s="188"/>
      <c r="B4919" s="188"/>
      <c r="C4919" s="1"/>
      <c r="D4919" s="1"/>
      <c r="E4919" s="1"/>
      <c r="F4919" s="1"/>
    </row>
    <row r="4920" spans="1:6" x14ac:dyDescent="0.25">
      <c r="A4920" s="188"/>
      <c r="B4920" s="188"/>
      <c r="C4920" s="1"/>
      <c r="D4920" s="1"/>
      <c r="E4920" s="1"/>
      <c r="F4920" s="1"/>
    </row>
    <row r="4921" spans="1:6" x14ac:dyDescent="0.25">
      <c r="A4921" s="188"/>
      <c r="B4921" s="188"/>
      <c r="C4921" s="1"/>
      <c r="D4921" s="1"/>
      <c r="E4921" s="1"/>
      <c r="F4921" s="1"/>
    </row>
    <row r="4922" spans="1:6" x14ac:dyDescent="0.25">
      <c r="A4922" s="188"/>
      <c r="B4922" s="188"/>
      <c r="C4922" s="1"/>
      <c r="D4922" s="1"/>
      <c r="E4922" s="1"/>
      <c r="F4922" s="1"/>
    </row>
    <row r="4923" spans="1:6" x14ac:dyDescent="0.25">
      <c r="A4923" s="188"/>
      <c r="B4923" s="188"/>
      <c r="C4923" s="1"/>
      <c r="D4923" s="1"/>
      <c r="E4923" s="1"/>
      <c r="F4923" s="1"/>
    </row>
    <row r="4924" spans="1:6" x14ac:dyDescent="0.25">
      <c r="A4924" s="188"/>
      <c r="B4924" s="188"/>
      <c r="C4924" s="1"/>
      <c r="D4924" s="1"/>
      <c r="E4924" s="1"/>
      <c r="F4924" s="1"/>
    </row>
    <row r="4925" spans="1:6" x14ac:dyDescent="0.25">
      <c r="A4925" s="188"/>
      <c r="B4925" s="188"/>
      <c r="C4925" s="1"/>
      <c r="D4925" s="1"/>
      <c r="E4925" s="1"/>
      <c r="F4925" s="1"/>
    </row>
    <row r="4926" spans="1:6" x14ac:dyDescent="0.25">
      <c r="A4926" s="188"/>
      <c r="B4926" s="188"/>
      <c r="C4926" s="1"/>
      <c r="D4926" s="1"/>
      <c r="E4926" s="1"/>
      <c r="F4926" s="1"/>
    </row>
    <row r="4927" spans="1:6" x14ac:dyDescent="0.25">
      <c r="A4927" s="188"/>
      <c r="B4927" s="188"/>
      <c r="C4927" s="1"/>
      <c r="D4927" s="1"/>
      <c r="E4927" s="1"/>
      <c r="F4927" s="1"/>
    </row>
    <row r="4928" spans="1:6" x14ac:dyDescent="0.25">
      <c r="A4928" s="188"/>
      <c r="B4928" s="188"/>
      <c r="C4928" s="1"/>
      <c r="D4928" s="1"/>
      <c r="E4928" s="1"/>
      <c r="F4928" s="1"/>
    </row>
    <row r="4929" spans="1:6" x14ac:dyDescent="0.25">
      <c r="A4929" s="188"/>
      <c r="B4929" s="188"/>
      <c r="C4929" s="1"/>
      <c r="D4929" s="1"/>
      <c r="E4929" s="1"/>
      <c r="F4929" s="1"/>
    </row>
    <row r="4930" spans="1:6" x14ac:dyDescent="0.25">
      <c r="A4930" s="188"/>
      <c r="B4930" s="188"/>
      <c r="C4930" s="1"/>
      <c r="D4930" s="1"/>
      <c r="E4930" s="1"/>
      <c r="F4930" s="1"/>
    </row>
    <row r="4931" spans="1:6" x14ac:dyDescent="0.25">
      <c r="A4931" s="188"/>
      <c r="B4931" s="188"/>
      <c r="C4931" s="1"/>
      <c r="D4931" s="1"/>
      <c r="E4931" s="1"/>
      <c r="F4931" s="1"/>
    </row>
    <row r="4932" spans="1:6" x14ac:dyDescent="0.25">
      <c r="A4932" s="188"/>
      <c r="B4932" s="188"/>
      <c r="C4932" s="1"/>
      <c r="D4932" s="1"/>
      <c r="E4932" s="1"/>
      <c r="F4932" s="1"/>
    </row>
    <row r="4933" spans="1:6" x14ac:dyDescent="0.25">
      <c r="A4933" s="188"/>
      <c r="B4933" s="188"/>
      <c r="C4933" s="1"/>
      <c r="D4933" s="1"/>
      <c r="E4933" s="1"/>
      <c r="F4933" s="1"/>
    </row>
    <row r="4934" spans="1:6" x14ac:dyDescent="0.25">
      <c r="A4934" s="188"/>
      <c r="B4934" s="188"/>
      <c r="C4934" s="1"/>
      <c r="D4934" s="1"/>
      <c r="E4934" s="1"/>
      <c r="F4934" s="1"/>
    </row>
    <row r="4935" spans="1:6" x14ac:dyDescent="0.25">
      <c r="A4935" s="188"/>
      <c r="B4935" s="188"/>
      <c r="C4935" s="1"/>
      <c r="D4935" s="1"/>
      <c r="E4935" s="1"/>
      <c r="F4935" s="1"/>
    </row>
    <row r="4936" spans="1:6" x14ac:dyDescent="0.25">
      <c r="A4936" s="188"/>
      <c r="B4936" s="188"/>
      <c r="C4936" s="1"/>
      <c r="D4936" s="1"/>
      <c r="E4936" s="1"/>
      <c r="F4936" s="1"/>
    </row>
    <row r="4937" spans="1:6" x14ac:dyDescent="0.25">
      <c r="A4937" s="188"/>
      <c r="B4937" s="188"/>
      <c r="C4937" s="1"/>
      <c r="D4937" s="1"/>
      <c r="E4937" s="1"/>
      <c r="F4937" s="1"/>
    </row>
    <row r="4938" spans="1:6" x14ac:dyDescent="0.25">
      <c r="A4938" s="188"/>
      <c r="B4938" s="188"/>
      <c r="C4938" s="1"/>
      <c r="D4938" s="1"/>
      <c r="E4938" s="1"/>
      <c r="F4938" s="1"/>
    </row>
    <row r="4939" spans="1:6" x14ac:dyDescent="0.25">
      <c r="A4939" s="188"/>
      <c r="B4939" s="188"/>
      <c r="C4939" s="1"/>
      <c r="D4939" s="1"/>
      <c r="E4939" s="1"/>
      <c r="F4939" s="1"/>
    </row>
    <row r="4940" spans="1:6" x14ac:dyDescent="0.25">
      <c r="A4940" s="188"/>
      <c r="B4940" s="188"/>
      <c r="C4940" s="1"/>
      <c r="D4940" s="1"/>
      <c r="E4940" s="1"/>
      <c r="F4940" s="1"/>
    </row>
    <row r="4941" spans="1:6" x14ac:dyDescent="0.25">
      <c r="A4941" s="188"/>
      <c r="B4941" s="188"/>
      <c r="C4941" s="1"/>
      <c r="D4941" s="1"/>
      <c r="E4941" s="1"/>
      <c r="F4941" s="1"/>
    </row>
    <row r="4942" spans="1:6" x14ac:dyDescent="0.25">
      <c r="A4942" s="188"/>
      <c r="B4942" s="188"/>
      <c r="C4942" s="1"/>
      <c r="D4942" s="1"/>
      <c r="E4942" s="1"/>
      <c r="F4942" s="1"/>
    </row>
    <row r="4943" spans="1:6" x14ac:dyDescent="0.25">
      <c r="A4943" s="188"/>
      <c r="B4943" s="188"/>
      <c r="C4943" s="1"/>
      <c r="D4943" s="1"/>
      <c r="E4943" s="1"/>
      <c r="F4943" s="1"/>
    </row>
    <row r="4944" spans="1:6" x14ac:dyDescent="0.25">
      <c r="A4944" s="188"/>
      <c r="B4944" s="188"/>
      <c r="C4944" s="1"/>
      <c r="D4944" s="1"/>
      <c r="E4944" s="1"/>
      <c r="F4944" s="1"/>
    </row>
    <row r="4945" spans="1:6" x14ac:dyDescent="0.25">
      <c r="A4945" s="188"/>
      <c r="B4945" s="188"/>
      <c r="C4945" s="1"/>
      <c r="D4945" s="1"/>
      <c r="E4945" s="1"/>
      <c r="F4945" s="1"/>
    </row>
    <row r="4946" spans="1:6" x14ac:dyDescent="0.25">
      <c r="A4946" s="188"/>
      <c r="B4946" s="188"/>
      <c r="C4946" s="1"/>
      <c r="D4946" s="1"/>
      <c r="E4946" s="1"/>
      <c r="F4946" s="1"/>
    </row>
    <row r="4947" spans="1:6" x14ac:dyDescent="0.25">
      <c r="A4947" s="188"/>
      <c r="B4947" s="188"/>
      <c r="C4947" s="1"/>
      <c r="D4947" s="1"/>
      <c r="E4947" s="1"/>
      <c r="F4947" s="1"/>
    </row>
    <row r="4948" spans="1:6" x14ac:dyDescent="0.25">
      <c r="A4948" s="188"/>
      <c r="B4948" s="188"/>
      <c r="C4948" s="1"/>
      <c r="D4948" s="1"/>
      <c r="E4948" s="1"/>
      <c r="F4948" s="1"/>
    </row>
    <row r="4949" spans="1:6" x14ac:dyDescent="0.25">
      <c r="A4949" s="188"/>
      <c r="B4949" s="188"/>
      <c r="C4949" s="1"/>
      <c r="D4949" s="1"/>
      <c r="E4949" s="1"/>
      <c r="F4949" s="1"/>
    </row>
    <row r="4950" spans="1:6" x14ac:dyDescent="0.25">
      <c r="A4950" s="188"/>
      <c r="B4950" s="188"/>
      <c r="C4950" s="1"/>
      <c r="D4950" s="1"/>
      <c r="E4950" s="1"/>
      <c r="F4950" s="1"/>
    </row>
    <row r="4951" spans="1:6" x14ac:dyDescent="0.25">
      <c r="A4951" s="188"/>
      <c r="B4951" s="188"/>
      <c r="C4951" s="1"/>
      <c r="D4951" s="1"/>
      <c r="E4951" s="1"/>
      <c r="F4951" s="1"/>
    </row>
    <row r="4952" spans="1:6" x14ac:dyDescent="0.25">
      <c r="A4952" s="188"/>
      <c r="B4952" s="188"/>
      <c r="C4952" s="1"/>
      <c r="D4952" s="1"/>
      <c r="E4952" s="1"/>
      <c r="F4952" s="1"/>
    </row>
    <row r="4953" spans="1:6" x14ac:dyDescent="0.25">
      <c r="A4953" s="188"/>
      <c r="B4953" s="188"/>
      <c r="C4953" s="1"/>
      <c r="D4953" s="1"/>
      <c r="E4953" s="1"/>
      <c r="F4953" s="1"/>
    </row>
    <row r="4954" spans="1:6" x14ac:dyDescent="0.25">
      <c r="A4954" s="188"/>
      <c r="B4954" s="188"/>
      <c r="C4954" s="1"/>
      <c r="D4954" s="1"/>
      <c r="E4954" s="1"/>
      <c r="F4954" s="1"/>
    </row>
    <row r="4955" spans="1:6" x14ac:dyDescent="0.25">
      <c r="A4955" s="188"/>
      <c r="B4955" s="188"/>
      <c r="C4955" s="1"/>
      <c r="D4955" s="1"/>
      <c r="E4955" s="1"/>
      <c r="F4955" s="1"/>
    </row>
    <row r="4956" spans="1:6" x14ac:dyDescent="0.25">
      <c r="A4956" s="188"/>
      <c r="B4956" s="188"/>
      <c r="C4956" s="1"/>
      <c r="D4956" s="1"/>
      <c r="E4956" s="1"/>
      <c r="F4956" s="1"/>
    </row>
    <row r="4957" spans="1:6" x14ac:dyDescent="0.25">
      <c r="A4957" s="188"/>
      <c r="B4957" s="188"/>
      <c r="C4957" s="1"/>
      <c r="D4957" s="1"/>
      <c r="E4957" s="1"/>
      <c r="F4957" s="1"/>
    </row>
    <row r="4958" spans="1:6" x14ac:dyDescent="0.25">
      <c r="A4958" s="188"/>
      <c r="B4958" s="188"/>
      <c r="C4958" s="1"/>
      <c r="D4958" s="1"/>
      <c r="E4958" s="1"/>
      <c r="F4958" s="1"/>
    </row>
    <row r="4959" spans="1:6" x14ac:dyDescent="0.25">
      <c r="A4959" s="188"/>
      <c r="B4959" s="188"/>
      <c r="C4959" s="1"/>
      <c r="D4959" s="1"/>
      <c r="E4959" s="1"/>
      <c r="F4959" s="1"/>
    </row>
    <row r="4960" spans="1:6" x14ac:dyDescent="0.25">
      <c r="A4960" s="188"/>
      <c r="B4960" s="188"/>
      <c r="C4960" s="1"/>
      <c r="D4960" s="1"/>
      <c r="E4960" s="1"/>
      <c r="F4960" s="1"/>
    </row>
    <row r="4961" spans="1:6" x14ac:dyDescent="0.25">
      <c r="A4961" s="188"/>
      <c r="B4961" s="188"/>
      <c r="C4961" s="1"/>
      <c r="D4961" s="1"/>
      <c r="E4961" s="1"/>
      <c r="F4961" s="1"/>
    </row>
    <row r="4962" spans="1:6" x14ac:dyDescent="0.25">
      <c r="A4962" s="188"/>
      <c r="B4962" s="188"/>
      <c r="C4962" s="1"/>
      <c r="D4962" s="1"/>
      <c r="E4962" s="1"/>
      <c r="F4962" s="1"/>
    </row>
    <row r="4963" spans="1:6" x14ac:dyDescent="0.25">
      <c r="A4963" s="188"/>
      <c r="B4963" s="188"/>
      <c r="C4963" s="1"/>
      <c r="D4963" s="1"/>
      <c r="E4963" s="1"/>
      <c r="F4963" s="1"/>
    </row>
    <row r="4964" spans="1:6" x14ac:dyDescent="0.25">
      <c r="A4964" s="188"/>
      <c r="B4964" s="188"/>
      <c r="C4964" s="1"/>
      <c r="D4964" s="1"/>
      <c r="E4964" s="1"/>
      <c r="F4964" s="1"/>
    </row>
    <row r="4965" spans="1:6" x14ac:dyDescent="0.25">
      <c r="A4965" s="188"/>
      <c r="B4965" s="188"/>
      <c r="C4965" s="1"/>
      <c r="D4965" s="1"/>
      <c r="E4965" s="1"/>
      <c r="F4965" s="1"/>
    </row>
    <row r="4966" spans="1:6" x14ac:dyDescent="0.25">
      <c r="A4966" s="188"/>
      <c r="B4966" s="188"/>
      <c r="C4966" s="1"/>
      <c r="D4966" s="1"/>
      <c r="E4966" s="1"/>
      <c r="F4966" s="1"/>
    </row>
    <row r="4967" spans="1:6" x14ac:dyDescent="0.25">
      <c r="A4967" s="188"/>
      <c r="B4967" s="188"/>
      <c r="C4967" s="1"/>
      <c r="D4967" s="1"/>
      <c r="E4967" s="1"/>
      <c r="F4967" s="1"/>
    </row>
    <row r="4968" spans="1:6" x14ac:dyDescent="0.25">
      <c r="A4968" s="188"/>
      <c r="B4968" s="188"/>
      <c r="C4968" s="1"/>
      <c r="D4968" s="1"/>
      <c r="E4968" s="1"/>
      <c r="F4968" s="1"/>
    </row>
    <row r="4969" spans="1:6" x14ac:dyDescent="0.25">
      <c r="A4969" s="188"/>
      <c r="B4969" s="188"/>
      <c r="C4969" s="1"/>
      <c r="D4969" s="1"/>
      <c r="E4969" s="1"/>
      <c r="F4969" s="1"/>
    </row>
    <row r="4970" spans="1:6" x14ac:dyDescent="0.25">
      <c r="A4970" s="188"/>
      <c r="B4970" s="188"/>
      <c r="C4970" s="1"/>
      <c r="D4970" s="1"/>
      <c r="E4970" s="1"/>
      <c r="F4970" s="1"/>
    </row>
    <row r="4971" spans="1:6" x14ac:dyDescent="0.25">
      <c r="A4971" s="188"/>
      <c r="B4971" s="188"/>
      <c r="C4971" s="1"/>
      <c r="D4971" s="1"/>
      <c r="E4971" s="1"/>
      <c r="F4971" s="1"/>
    </row>
    <row r="4972" spans="1:6" x14ac:dyDescent="0.25">
      <c r="A4972" s="188"/>
      <c r="B4972" s="188"/>
      <c r="C4972" s="1"/>
      <c r="D4972" s="1"/>
      <c r="E4972" s="1"/>
      <c r="F4972" s="1"/>
    </row>
    <row r="4973" spans="1:6" x14ac:dyDescent="0.25">
      <c r="A4973" s="188"/>
      <c r="B4973" s="188"/>
      <c r="C4973" s="1"/>
      <c r="D4973" s="1"/>
      <c r="E4973" s="1"/>
      <c r="F4973" s="1"/>
    </row>
    <row r="4974" spans="1:6" x14ac:dyDescent="0.25">
      <c r="A4974" s="188"/>
      <c r="B4974" s="188"/>
      <c r="C4974" s="1"/>
      <c r="D4974" s="1"/>
      <c r="E4974" s="1"/>
      <c r="F4974" s="1"/>
    </row>
    <row r="4975" spans="1:6" x14ac:dyDescent="0.25">
      <c r="A4975" s="188"/>
      <c r="B4975" s="188"/>
      <c r="C4975" s="1"/>
      <c r="D4975" s="1"/>
      <c r="E4975" s="1"/>
      <c r="F4975" s="1"/>
    </row>
    <row r="4976" spans="1:6" x14ac:dyDescent="0.25">
      <c r="A4976" s="188"/>
      <c r="B4976" s="188"/>
      <c r="C4976" s="1"/>
      <c r="D4976" s="1"/>
      <c r="E4976" s="1"/>
      <c r="F4976" s="1"/>
    </row>
    <row r="4977" spans="1:6" x14ac:dyDescent="0.25">
      <c r="A4977" s="188"/>
      <c r="B4977" s="188"/>
      <c r="C4977" s="1"/>
      <c r="D4977" s="1"/>
      <c r="E4977" s="1"/>
      <c r="F4977" s="1"/>
    </row>
    <row r="4978" spans="1:6" x14ac:dyDescent="0.25">
      <c r="A4978" s="188"/>
      <c r="B4978" s="188"/>
      <c r="C4978" s="1"/>
      <c r="D4978" s="1"/>
      <c r="E4978" s="1"/>
      <c r="F4978" s="1"/>
    </row>
    <row r="4979" spans="1:6" x14ac:dyDescent="0.25">
      <c r="A4979" s="188"/>
      <c r="B4979" s="188"/>
      <c r="C4979" s="1"/>
      <c r="D4979" s="1"/>
      <c r="E4979" s="1"/>
      <c r="F4979" s="1"/>
    </row>
    <row r="4980" spans="1:6" x14ac:dyDescent="0.25">
      <c r="A4980" s="188"/>
      <c r="B4980" s="188"/>
      <c r="C4980" s="1"/>
      <c r="D4980" s="1"/>
      <c r="E4980" s="1"/>
      <c r="F4980" s="1"/>
    </row>
    <row r="4981" spans="1:6" x14ac:dyDescent="0.25">
      <c r="A4981" s="188"/>
      <c r="B4981" s="188"/>
      <c r="C4981" s="1"/>
      <c r="D4981" s="1"/>
      <c r="E4981" s="1"/>
      <c r="F4981" s="1"/>
    </row>
    <row r="4982" spans="1:6" x14ac:dyDescent="0.25">
      <c r="A4982" s="188"/>
      <c r="B4982" s="188"/>
      <c r="C4982" s="1"/>
      <c r="D4982" s="1"/>
      <c r="E4982" s="1"/>
      <c r="F4982" s="1"/>
    </row>
    <row r="4983" spans="1:6" x14ac:dyDescent="0.25">
      <c r="A4983" s="188"/>
      <c r="B4983" s="188"/>
      <c r="C4983" s="1"/>
      <c r="D4983" s="1"/>
      <c r="E4983" s="1"/>
      <c r="F4983" s="1"/>
    </row>
    <row r="4984" spans="1:6" x14ac:dyDescent="0.25">
      <c r="A4984" s="188"/>
      <c r="B4984" s="188"/>
      <c r="C4984" s="1"/>
      <c r="D4984" s="1"/>
      <c r="E4984" s="1"/>
      <c r="F4984" s="1"/>
    </row>
    <row r="4985" spans="1:6" x14ac:dyDescent="0.25">
      <c r="A4985" s="188"/>
      <c r="B4985" s="188"/>
      <c r="C4985" s="1"/>
      <c r="D4985" s="1"/>
      <c r="E4985" s="1"/>
      <c r="F4985" s="1"/>
    </row>
    <row r="4986" spans="1:6" x14ac:dyDescent="0.25">
      <c r="A4986" s="188"/>
      <c r="B4986" s="188"/>
      <c r="C4986" s="1"/>
      <c r="D4986" s="1"/>
      <c r="E4986" s="1"/>
      <c r="F4986" s="1"/>
    </row>
    <row r="4987" spans="1:6" x14ac:dyDescent="0.25">
      <c r="A4987" s="188"/>
      <c r="B4987" s="188"/>
      <c r="C4987" s="1"/>
      <c r="D4987" s="1"/>
      <c r="E4987" s="1"/>
      <c r="F4987" s="1"/>
    </row>
    <row r="4988" spans="1:6" x14ac:dyDescent="0.25">
      <c r="A4988" s="188"/>
      <c r="B4988" s="188"/>
      <c r="C4988" s="1"/>
      <c r="D4988" s="1"/>
      <c r="E4988" s="1"/>
      <c r="F4988" s="1"/>
    </row>
    <row r="4989" spans="1:6" x14ac:dyDescent="0.25">
      <c r="A4989" s="188"/>
      <c r="B4989" s="188"/>
      <c r="C4989" s="1"/>
      <c r="D4989" s="1"/>
      <c r="E4989" s="1"/>
      <c r="F4989" s="1"/>
    </row>
    <row r="4990" spans="1:6" x14ac:dyDescent="0.25">
      <c r="A4990" s="188"/>
      <c r="B4990" s="188"/>
      <c r="C4990" s="1"/>
      <c r="D4990" s="1"/>
      <c r="E4990" s="1"/>
      <c r="F4990" s="1"/>
    </row>
    <row r="4991" spans="1:6" x14ac:dyDescent="0.25">
      <c r="A4991" s="188"/>
      <c r="B4991" s="188"/>
      <c r="C4991" s="1"/>
      <c r="D4991" s="1"/>
      <c r="E4991" s="1"/>
      <c r="F4991" s="1"/>
    </row>
    <row r="4992" spans="1:6" x14ac:dyDescent="0.25">
      <c r="A4992" s="188"/>
      <c r="B4992" s="188"/>
      <c r="C4992" s="1"/>
      <c r="D4992" s="1"/>
      <c r="E4992" s="1"/>
      <c r="F4992" s="1"/>
    </row>
    <row r="4993" spans="1:6" x14ac:dyDescent="0.25">
      <c r="A4993" s="188"/>
      <c r="B4993" s="188"/>
      <c r="C4993" s="1"/>
      <c r="D4993" s="1"/>
      <c r="E4993" s="1"/>
      <c r="F4993" s="1"/>
    </row>
    <row r="4994" spans="1:6" x14ac:dyDescent="0.25">
      <c r="A4994" s="188"/>
      <c r="B4994" s="188"/>
      <c r="C4994" s="1"/>
      <c r="D4994" s="1"/>
      <c r="E4994" s="1"/>
      <c r="F4994" s="1"/>
    </row>
    <row r="4995" spans="1:6" x14ac:dyDescent="0.25">
      <c r="A4995" s="188"/>
      <c r="B4995" s="188"/>
      <c r="C4995" s="1"/>
      <c r="D4995" s="1"/>
      <c r="E4995" s="1"/>
      <c r="F4995" s="1"/>
    </row>
    <row r="4996" spans="1:6" x14ac:dyDescent="0.25">
      <c r="A4996" s="188"/>
      <c r="B4996" s="188"/>
      <c r="C4996" s="1"/>
      <c r="D4996" s="1"/>
      <c r="E4996" s="1"/>
      <c r="F4996" s="1"/>
    </row>
    <row r="4997" spans="1:6" x14ac:dyDescent="0.25">
      <c r="A4997" s="188"/>
      <c r="B4997" s="188"/>
      <c r="C4997" s="1"/>
      <c r="D4997" s="1"/>
      <c r="E4997" s="1"/>
      <c r="F4997" s="1"/>
    </row>
    <row r="4998" spans="1:6" x14ac:dyDescent="0.25">
      <c r="A4998" s="188"/>
      <c r="B4998" s="188"/>
      <c r="C4998" s="1"/>
      <c r="D4998" s="1"/>
      <c r="E4998" s="1"/>
      <c r="F4998" s="1"/>
    </row>
    <row r="4999" spans="1:6" x14ac:dyDescent="0.25">
      <c r="A4999" s="188"/>
      <c r="B4999" s="188"/>
      <c r="C4999" s="1"/>
      <c r="D4999" s="1"/>
      <c r="E4999" s="1"/>
      <c r="F4999" s="1"/>
    </row>
    <row r="5000" spans="1:6" x14ac:dyDescent="0.25">
      <c r="A5000" s="188"/>
      <c r="B5000" s="188"/>
      <c r="C5000" s="1"/>
      <c r="D5000" s="1"/>
      <c r="E5000" s="1"/>
      <c r="F5000" s="1"/>
    </row>
    <row r="5001" spans="1:6" x14ac:dyDescent="0.25">
      <c r="A5001" s="188"/>
      <c r="B5001" s="188"/>
      <c r="C5001" s="1"/>
      <c r="D5001" s="1"/>
      <c r="E5001" s="1"/>
      <c r="F5001" s="1"/>
    </row>
    <row r="5002" spans="1:6" x14ac:dyDescent="0.25">
      <c r="A5002" s="188"/>
      <c r="B5002" s="188"/>
      <c r="C5002" s="1"/>
      <c r="D5002" s="1"/>
      <c r="E5002" s="1"/>
      <c r="F5002" s="1"/>
    </row>
    <row r="5003" spans="1:6" x14ac:dyDescent="0.25">
      <c r="A5003" s="188"/>
      <c r="B5003" s="188"/>
      <c r="C5003" s="1"/>
      <c r="D5003" s="1"/>
      <c r="E5003" s="1"/>
      <c r="F5003" s="1"/>
    </row>
    <row r="5004" spans="1:6" x14ac:dyDescent="0.25">
      <c r="A5004" s="188"/>
      <c r="B5004" s="188"/>
      <c r="C5004" s="1"/>
      <c r="D5004" s="1"/>
      <c r="E5004" s="1"/>
      <c r="F5004" s="1"/>
    </row>
    <row r="5005" spans="1:6" x14ac:dyDescent="0.25">
      <c r="A5005" s="188"/>
      <c r="B5005" s="188"/>
      <c r="C5005" s="1"/>
      <c r="D5005" s="1"/>
      <c r="E5005" s="1"/>
      <c r="F5005" s="1"/>
    </row>
    <row r="5006" spans="1:6" x14ac:dyDescent="0.25">
      <c r="A5006" s="188"/>
      <c r="B5006" s="188"/>
      <c r="C5006" s="1"/>
      <c r="D5006" s="1"/>
      <c r="E5006" s="1"/>
      <c r="F5006" s="1"/>
    </row>
    <row r="5007" spans="1:6" x14ac:dyDescent="0.25">
      <c r="A5007" s="188"/>
      <c r="B5007" s="188"/>
      <c r="C5007" s="1"/>
      <c r="D5007" s="1"/>
      <c r="E5007" s="1"/>
      <c r="F5007" s="1"/>
    </row>
    <row r="5008" spans="1:6" x14ac:dyDescent="0.25">
      <c r="A5008" s="188"/>
      <c r="B5008" s="188"/>
      <c r="C5008" s="1"/>
      <c r="D5008" s="1"/>
      <c r="E5008" s="1"/>
      <c r="F5008" s="1"/>
    </row>
    <row r="5009" spans="1:6" x14ac:dyDescent="0.25">
      <c r="A5009" s="188"/>
      <c r="B5009" s="188"/>
      <c r="C5009" s="1"/>
      <c r="D5009" s="1"/>
      <c r="E5009" s="1"/>
      <c r="F5009" s="1"/>
    </row>
    <row r="5010" spans="1:6" x14ac:dyDescent="0.25">
      <c r="A5010" s="188"/>
      <c r="B5010" s="188"/>
      <c r="C5010" s="1"/>
      <c r="D5010" s="1"/>
      <c r="E5010" s="1"/>
      <c r="F5010" s="1"/>
    </row>
    <row r="5011" spans="1:6" x14ac:dyDescent="0.25">
      <c r="A5011" s="188"/>
      <c r="B5011" s="188"/>
      <c r="C5011" s="1"/>
      <c r="D5011" s="1"/>
      <c r="E5011" s="1"/>
      <c r="F5011" s="1"/>
    </row>
    <row r="5012" spans="1:6" x14ac:dyDescent="0.25">
      <c r="A5012" s="188"/>
      <c r="B5012" s="188"/>
      <c r="C5012" s="1"/>
      <c r="D5012" s="1"/>
      <c r="E5012" s="1"/>
      <c r="F5012" s="1"/>
    </row>
    <row r="5013" spans="1:6" x14ac:dyDescent="0.25">
      <c r="A5013" s="188"/>
      <c r="B5013" s="188"/>
      <c r="C5013" s="1"/>
      <c r="D5013" s="1"/>
      <c r="E5013" s="1"/>
      <c r="F5013" s="1"/>
    </row>
    <row r="5014" spans="1:6" x14ac:dyDescent="0.25">
      <c r="A5014" s="188"/>
      <c r="B5014" s="188"/>
      <c r="C5014" s="1"/>
      <c r="D5014" s="1"/>
      <c r="E5014" s="1"/>
      <c r="F5014" s="1"/>
    </row>
    <row r="5015" spans="1:6" x14ac:dyDescent="0.25">
      <c r="A5015" s="188"/>
      <c r="B5015" s="188"/>
      <c r="C5015" s="1"/>
      <c r="D5015" s="1"/>
      <c r="E5015" s="1"/>
      <c r="F5015" s="1"/>
    </row>
    <row r="5016" spans="1:6" x14ac:dyDescent="0.25">
      <c r="A5016" s="188"/>
      <c r="B5016" s="188"/>
      <c r="C5016" s="1"/>
      <c r="D5016" s="1"/>
      <c r="E5016" s="1"/>
      <c r="F5016" s="1"/>
    </row>
    <row r="5017" spans="1:6" x14ac:dyDescent="0.25">
      <c r="A5017" s="188"/>
      <c r="B5017" s="188"/>
      <c r="C5017" s="1"/>
      <c r="D5017" s="1"/>
      <c r="E5017" s="1"/>
      <c r="F5017" s="1"/>
    </row>
    <row r="5018" spans="1:6" x14ac:dyDescent="0.25">
      <c r="A5018" s="188"/>
      <c r="B5018" s="188"/>
      <c r="C5018" s="1"/>
      <c r="D5018" s="1"/>
      <c r="E5018" s="1"/>
      <c r="F5018" s="1"/>
    </row>
    <row r="5019" spans="1:6" x14ac:dyDescent="0.25">
      <c r="A5019" s="188"/>
      <c r="B5019" s="188"/>
      <c r="C5019" s="1"/>
      <c r="D5019" s="1"/>
      <c r="E5019" s="1"/>
      <c r="F5019" s="1"/>
    </row>
    <row r="5020" spans="1:6" x14ac:dyDescent="0.25">
      <c r="A5020" s="188"/>
      <c r="B5020" s="188"/>
      <c r="C5020" s="1"/>
      <c r="D5020" s="1"/>
      <c r="E5020" s="1"/>
      <c r="F5020" s="1"/>
    </row>
    <row r="5021" spans="1:6" x14ac:dyDescent="0.25">
      <c r="A5021" s="188"/>
      <c r="B5021" s="188"/>
      <c r="C5021" s="1"/>
      <c r="D5021" s="1"/>
      <c r="E5021" s="1"/>
      <c r="F5021" s="1"/>
    </row>
    <row r="5022" spans="1:6" x14ac:dyDescent="0.25">
      <c r="A5022" s="188"/>
      <c r="B5022" s="188"/>
      <c r="C5022" s="1"/>
      <c r="D5022" s="1"/>
      <c r="E5022" s="1"/>
      <c r="F5022" s="1"/>
    </row>
    <row r="5023" spans="1:6" x14ac:dyDescent="0.25">
      <c r="A5023" s="188"/>
      <c r="B5023" s="188"/>
      <c r="C5023" s="1"/>
      <c r="D5023" s="1"/>
      <c r="E5023" s="1"/>
      <c r="F5023" s="1"/>
    </row>
    <row r="5024" spans="1:6" x14ac:dyDescent="0.25">
      <c r="A5024" s="188"/>
      <c r="B5024" s="188"/>
      <c r="C5024" s="1"/>
      <c r="D5024" s="1"/>
      <c r="E5024" s="1"/>
      <c r="F5024" s="1"/>
    </row>
    <row r="5025" spans="1:6" x14ac:dyDescent="0.25">
      <c r="A5025" s="188"/>
      <c r="B5025" s="188"/>
      <c r="C5025" s="1"/>
      <c r="D5025" s="1"/>
      <c r="E5025" s="1"/>
      <c r="F5025" s="1"/>
    </row>
    <row r="5026" spans="1:6" x14ac:dyDescent="0.25">
      <c r="A5026" s="188"/>
      <c r="B5026" s="188"/>
      <c r="C5026" s="1"/>
      <c r="D5026" s="1"/>
      <c r="E5026" s="1"/>
      <c r="F5026" s="1"/>
    </row>
    <row r="5027" spans="1:6" x14ac:dyDescent="0.25">
      <c r="A5027" s="188"/>
      <c r="B5027" s="188"/>
      <c r="C5027" s="1"/>
      <c r="D5027" s="1"/>
      <c r="E5027" s="1"/>
      <c r="F5027" s="1"/>
    </row>
    <row r="5028" spans="1:6" x14ac:dyDescent="0.25">
      <c r="A5028" s="188"/>
      <c r="B5028" s="188"/>
      <c r="C5028" s="1"/>
      <c r="D5028" s="1"/>
      <c r="E5028" s="1"/>
      <c r="F5028" s="1"/>
    </row>
    <row r="5029" spans="1:6" x14ac:dyDescent="0.25">
      <c r="A5029" s="188"/>
      <c r="B5029" s="188"/>
      <c r="C5029" s="1"/>
      <c r="D5029" s="1"/>
      <c r="E5029" s="1"/>
      <c r="F5029" s="1"/>
    </row>
    <row r="5030" spans="1:6" x14ac:dyDescent="0.25">
      <c r="A5030" s="188"/>
      <c r="B5030" s="188"/>
      <c r="C5030" s="1"/>
      <c r="D5030" s="1"/>
      <c r="E5030" s="1"/>
      <c r="F5030" s="1"/>
    </row>
    <row r="5031" spans="1:6" x14ac:dyDescent="0.25">
      <c r="A5031" s="188"/>
      <c r="B5031" s="188"/>
      <c r="C5031" s="1"/>
      <c r="D5031" s="1"/>
      <c r="E5031" s="1"/>
      <c r="F5031" s="1"/>
    </row>
    <row r="5032" spans="1:6" x14ac:dyDescent="0.25">
      <c r="A5032" s="188"/>
      <c r="B5032" s="188"/>
      <c r="C5032" s="1"/>
      <c r="D5032" s="1"/>
      <c r="E5032" s="1"/>
      <c r="F5032" s="1"/>
    </row>
    <row r="5033" spans="1:6" x14ac:dyDescent="0.25">
      <c r="A5033" s="188"/>
      <c r="B5033" s="188"/>
      <c r="C5033" s="1"/>
      <c r="D5033" s="1"/>
      <c r="E5033" s="1"/>
      <c r="F5033" s="1"/>
    </row>
    <row r="5034" spans="1:6" x14ac:dyDescent="0.25">
      <c r="A5034" s="188"/>
      <c r="B5034" s="188"/>
      <c r="C5034" s="1"/>
      <c r="D5034" s="1"/>
      <c r="E5034" s="1"/>
      <c r="F5034" s="1"/>
    </row>
    <row r="5035" spans="1:6" x14ac:dyDescent="0.25">
      <c r="A5035" s="188"/>
      <c r="B5035" s="188"/>
      <c r="C5035" s="1"/>
      <c r="D5035" s="1"/>
      <c r="E5035" s="1"/>
      <c r="F5035" s="1"/>
    </row>
    <row r="5036" spans="1:6" x14ac:dyDescent="0.25">
      <c r="A5036" s="188"/>
      <c r="B5036" s="188"/>
      <c r="C5036" s="1"/>
      <c r="D5036" s="1"/>
      <c r="E5036" s="1"/>
      <c r="F5036" s="1"/>
    </row>
    <row r="5037" spans="1:6" x14ac:dyDescent="0.25">
      <c r="A5037" s="188"/>
      <c r="B5037" s="188"/>
      <c r="C5037" s="1"/>
      <c r="D5037" s="1"/>
      <c r="E5037" s="1"/>
      <c r="F5037" s="1"/>
    </row>
    <row r="5038" spans="1:6" x14ac:dyDescent="0.25">
      <c r="A5038" s="188"/>
      <c r="B5038" s="188"/>
      <c r="C5038" s="1"/>
      <c r="D5038" s="1"/>
      <c r="E5038" s="1"/>
      <c r="F5038" s="1"/>
    </row>
    <row r="5039" spans="1:6" x14ac:dyDescent="0.25">
      <c r="A5039" s="188"/>
      <c r="B5039" s="188"/>
      <c r="C5039" s="1"/>
      <c r="D5039" s="1"/>
      <c r="E5039" s="1"/>
      <c r="F5039" s="1"/>
    </row>
    <row r="5040" spans="1:6" x14ac:dyDescent="0.25">
      <c r="A5040" s="188"/>
      <c r="B5040" s="188"/>
      <c r="C5040" s="1"/>
      <c r="D5040" s="1"/>
      <c r="E5040" s="1"/>
      <c r="F5040" s="1"/>
    </row>
    <row r="5041" spans="1:6" x14ac:dyDescent="0.25">
      <c r="A5041" s="188"/>
      <c r="B5041" s="188"/>
      <c r="C5041" s="1"/>
      <c r="D5041" s="1"/>
      <c r="E5041" s="1"/>
      <c r="F5041" s="1"/>
    </row>
    <row r="5042" spans="1:6" x14ac:dyDescent="0.25">
      <c r="A5042" s="188"/>
      <c r="B5042" s="188"/>
      <c r="C5042" s="1"/>
      <c r="D5042" s="1"/>
      <c r="E5042" s="1"/>
      <c r="F5042" s="1"/>
    </row>
    <row r="5043" spans="1:6" x14ac:dyDescent="0.25">
      <c r="A5043" s="188"/>
      <c r="B5043" s="188"/>
      <c r="C5043" s="1"/>
      <c r="D5043" s="1"/>
      <c r="E5043" s="1"/>
      <c r="F5043" s="1"/>
    </row>
    <row r="5044" spans="1:6" x14ac:dyDescent="0.25">
      <c r="A5044" s="188"/>
      <c r="B5044" s="188"/>
      <c r="C5044" s="1"/>
      <c r="D5044" s="1"/>
      <c r="E5044" s="1"/>
      <c r="F5044" s="1"/>
    </row>
    <row r="5045" spans="1:6" x14ac:dyDescent="0.25">
      <c r="A5045" s="188"/>
      <c r="B5045" s="188"/>
      <c r="C5045" s="1"/>
      <c r="D5045" s="1"/>
      <c r="E5045" s="1"/>
      <c r="F5045" s="1"/>
    </row>
    <row r="5046" spans="1:6" x14ac:dyDescent="0.25">
      <c r="A5046" s="188"/>
      <c r="B5046" s="188"/>
      <c r="C5046" s="1"/>
      <c r="D5046" s="1"/>
      <c r="E5046" s="1"/>
      <c r="F5046" s="1"/>
    </row>
    <row r="5047" spans="1:6" x14ac:dyDescent="0.25">
      <c r="A5047" s="188"/>
      <c r="B5047" s="188"/>
      <c r="C5047" s="1"/>
      <c r="D5047" s="1"/>
      <c r="E5047" s="1"/>
      <c r="F5047" s="1"/>
    </row>
    <row r="5048" spans="1:6" x14ac:dyDescent="0.25">
      <c r="A5048" s="188"/>
      <c r="B5048" s="188"/>
      <c r="C5048" s="1"/>
      <c r="D5048" s="1"/>
      <c r="E5048" s="1"/>
      <c r="F5048" s="1"/>
    </row>
    <row r="5049" spans="1:6" x14ac:dyDescent="0.25">
      <c r="A5049" s="188"/>
      <c r="B5049" s="188"/>
      <c r="C5049" s="1"/>
      <c r="D5049" s="1"/>
      <c r="E5049" s="1"/>
      <c r="F5049" s="1"/>
    </row>
    <row r="5050" spans="1:6" x14ac:dyDescent="0.25">
      <c r="A5050" s="188"/>
      <c r="B5050" s="188"/>
      <c r="C5050" s="1"/>
      <c r="D5050" s="1"/>
      <c r="E5050" s="1"/>
      <c r="F5050" s="1"/>
    </row>
    <row r="5051" spans="1:6" x14ac:dyDescent="0.25">
      <c r="A5051" s="188"/>
      <c r="B5051" s="188"/>
      <c r="C5051" s="1"/>
      <c r="D5051" s="1"/>
      <c r="E5051" s="1"/>
      <c r="F5051" s="1"/>
    </row>
    <row r="5052" spans="1:6" x14ac:dyDescent="0.25">
      <c r="A5052" s="188"/>
      <c r="B5052" s="188"/>
      <c r="C5052" s="1"/>
      <c r="D5052" s="1"/>
      <c r="E5052" s="1"/>
      <c r="F5052" s="1"/>
    </row>
    <row r="5053" spans="1:6" x14ac:dyDescent="0.25">
      <c r="A5053" s="188"/>
      <c r="B5053" s="188"/>
      <c r="C5053" s="1"/>
      <c r="D5053" s="1"/>
      <c r="E5053" s="1"/>
      <c r="F5053" s="1"/>
    </row>
    <row r="5054" spans="1:6" x14ac:dyDescent="0.25">
      <c r="A5054" s="188"/>
      <c r="B5054" s="188"/>
      <c r="C5054" s="1"/>
      <c r="D5054" s="1"/>
      <c r="E5054" s="1"/>
      <c r="F5054" s="1"/>
    </row>
    <row r="5055" spans="1:6" x14ac:dyDescent="0.25">
      <c r="A5055" s="188"/>
      <c r="B5055" s="188"/>
      <c r="C5055" s="1"/>
      <c r="D5055" s="1"/>
      <c r="E5055" s="1"/>
      <c r="F5055" s="1"/>
    </row>
    <row r="5056" spans="1:6" x14ac:dyDescent="0.25">
      <c r="A5056" s="188"/>
      <c r="B5056" s="188"/>
      <c r="C5056" s="1"/>
      <c r="D5056" s="1"/>
      <c r="E5056" s="1"/>
      <c r="F5056" s="1"/>
    </row>
    <row r="5057" spans="1:6" x14ac:dyDescent="0.25">
      <c r="A5057" s="188"/>
      <c r="B5057" s="188"/>
      <c r="C5057" s="1"/>
      <c r="D5057" s="1"/>
      <c r="E5057" s="1"/>
      <c r="F5057" s="1"/>
    </row>
    <row r="5058" spans="1:6" x14ac:dyDescent="0.25">
      <c r="A5058" s="188"/>
      <c r="B5058" s="188"/>
      <c r="C5058" s="1"/>
      <c r="D5058" s="1"/>
      <c r="E5058" s="1"/>
      <c r="F5058" s="1"/>
    </row>
    <row r="5059" spans="1:6" x14ac:dyDescent="0.25">
      <c r="A5059" s="188"/>
      <c r="B5059" s="188"/>
      <c r="C5059" s="1"/>
      <c r="D5059" s="1"/>
      <c r="E5059" s="1"/>
      <c r="F5059" s="1"/>
    </row>
    <row r="5060" spans="1:6" x14ac:dyDescent="0.25">
      <c r="A5060" s="188"/>
      <c r="B5060" s="188"/>
      <c r="C5060" s="1"/>
      <c r="D5060" s="1"/>
      <c r="E5060" s="1"/>
      <c r="F5060" s="1"/>
    </row>
    <row r="5061" spans="1:6" x14ac:dyDescent="0.25">
      <c r="A5061" s="188"/>
      <c r="B5061" s="188"/>
      <c r="C5061" s="1"/>
      <c r="D5061" s="1"/>
      <c r="E5061" s="1"/>
      <c r="F5061" s="1"/>
    </row>
    <row r="5062" spans="1:6" x14ac:dyDescent="0.25">
      <c r="A5062" s="188"/>
      <c r="B5062" s="188"/>
      <c r="C5062" s="1"/>
      <c r="D5062" s="1"/>
      <c r="E5062" s="1"/>
      <c r="F5062" s="1"/>
    </row>
    <row r="5063" spans="1:6" x14ac:dyDescent="0.25">
      <c r="A5063" s="188"/>
      <c r="B5063" s="188"/>
      <c r="C5063" s="1"/>
      <c r="D5063" s="1"/>
      <c r="E5063" s="1"/>
      <c r="F5063" s="1"/>
    </row>
    <row r="5064" spans="1:6" x14ac:dyDescent="0.25">
      <c r="A5064" s="188"/>
      <c r="B5064" s="188"/>
      <c r="C5064" s="1"/>
      <c r="D5064" s="1"/>
      <c r="E5064" s="1"/>
      <c r="F5064" s="1"/>
    </row>
    <row r="5065" spans="1:6" x14ac:dyDescent="0.25">
      <c r="A5065" s="188"/>
      <c r="B5065" s="188"/>
      <c r="C5065" s="1"/>
      <c r="D5065" s="1"/>
      <c r="E5065" s="1"/>
      <c r="F5065" s="1"/>
    </row>
    <row r="5066" spans="1:6" x14ac:dyDescent="0.25">
      <c r="A5066" s="188"/>
      <c r="B5066" s="188"/>
      <c r="C5066" s="1"/>
      <c r="D5066" s="1"/>
      <c r="E5066" s="1"/>
      <c r="F5066" s="1"/>
    </row>
    <row r="5067" spans="1:6" x14ac:dyDescent="0.25">
      <c r="A5067" s="188"/>
      <c r="B5067" s="188"/>
      <c r="C5067" s="1"/>
      <c r="D5067" s="1"/>
      <c r="E5067" s="1"/>
      <c r="F5067" s="1"/>
    </row>
    <row r="5068" spans="1:6" x14ac:dyDescent="0.25">
      <c r="A5068" s="188"/>
      <c r="B5068" s="188"/>
      <c r="C5068" s="1"/>
      <c r="D5068" s="1"/>
      <c r="E5068" s="1"/>
      <c r="F5068" s="1"/>
    </row>
    <row r="5069" spans="1:6" x14ac:dyDescent="0.25">
      <c r="A5069" s="188"/>
      <c r="B5069" s="188"/>
      <c r="C5069" s="1"/>
      <c r="D5069" s="1"/>
      <c r="E5069" s="1"/>
      <c r="F5069" s="1"/>
    </row>
    <row r="5070" spans="1:6" x14ac:dyDescent="0.25">
      <c r="A5070" s="188"/>
      <c r="B5070" s="188"/>
      <c r="C5070" s="1"/>
      <c r="D5070" s="1"/>
      <c r="E5070" s="1"/>
      <c r="F5070" s="1"/>
    </row>
    <row r="5071" spans="1:6" x14ac:dyDescent="0.25">
      <c r="A5071" s="188"/>
      <c r="B5071" s="188"/>
      <c r="C5071" s="1"/>
      <c r="D5071" s="1"/>
      <c r="E5071" s="1"/>
      <c r="F5071" s="1"/>
    </row>
    <row r="5072" spans="1:6" x14ac:dyDescent="0.25">
      <c r="A5072" s="188"/>
      <c r="B5072" s="188"/>
      <c r="C5072" s="1"/>
      <c r="D5072" s="1"/>
      <c r="E5072" s="1"/>
      <c r="F5072" s="1"/>
    </row>
    <row r="5073" spans="1:6" x14ac:dyDescent="0.25">
      <c r="A5073" s="188"/>
      <c r="B5073" s="188"/>
      <c r="C5073" s="1"/>
      <c r="D5073" s="1"/>
      <c r="E5073" s="1"/>
      <c r="F5073" s="1"/>
    </row>
    <row r="5074" spans="1:6" x14ac:dyDescent="0.25">
      <c r="A5074" s="188"/>
      <c r="B5074" s="188"/>
      <c r="C5074" s="1"/>
      <c r="D5074" s="1"/>
      <c r="E5074" s="1"/>
      <c r="F5074" s="1"/>
    </row>
    <row r="5075" spans="1:6" x14ac:dyDescent="0.25">
      <c r="A5075" s="188"/>
      <c r="B5075" s="188"/>
      <c r="C5075" s="1"/>
      <c r="D5075" s="1"/>
      <c r="E5075" s="1"/>
      <c r="F5075" s="1"/>
    </row>
    <row r="5076" spans="1:6" x14ac:dyDescent="0.25">
      <c r="A5076" s="188"/>
      <c r="B5076" s="188"/>
      <c r="C5076" s="1"/>
      <c r="D5076" s="1"/>
      <c r="E5076" s="1"/>
      <c r="F5076" s="1"/>
    </row>
    <row r="5077" spans="1:6" x14ac:dyDescent="0.25">
      <c r="A5077" s="188"/>
      <c r="B5077" s="188"/>
      <c r="C5077" s="1"/>
      <c r="D5077" s="1"/>
      <c r="E5077" s="1"/>
      <c r="F5077" s="1"/>
    </row>
    <row r="5078" spans="1:6" x14ac:dyDescent="0.25">
      <c r="A5078" s="188"/>
      <c r="B5078" s="188"/>
      <c r="C5078" s="1"/>
      <c r="D5078" s="1"/>
      <c r="E5078" s="1"/>
      <c r="F5078" s="1"/>
    </row>
    <row r="5079" spans="1:6" x14ac:dyDescent="0.25">
      <c r="A5079" s="188"/>
      <c r="B5079" s="188"/>
      <c r="C5079" s="1"/>
      <c r="D5079" s="1"/>
      <c r="E5079" s="1"/>
      <c r="F5079" s="1"/>
    </row>
    <row r="5080" spans="1:6" x14ac:dyDescent="0.25">
      <c r="A5080" s="188"/>
      <c r="B5080" s="188"/>
      <c r="C5080" s="1"/>
      <c r="D5080" s="1"/>
      <c r="E5080" s="1"/>
      <c r="F5080" s="1"/>
    </row>
    <row r="5081" spans="1:6" x14ac:dyDescent="0.25">
      <c r="A5081" s="188"/>
      <c r="B5081" s="188"/>
      <c r="C5081" s="1"/>
      <c r="D5081" s="1"/>
      <c r="E5081" s="1"/>
      <c r="F5081" s="1"/>
    </row>
    <row r="5082" spans="1:6" x14ac:dyDescent="0.25">
      <c r="A5082" s="188"/>
      <c r="B5082" s="188"/>
      <c r="C5082" s="1"/>
      <c r="D5082" s="1"/>
      <c r="E5082" s="1"/>
      <c r="F5082" s="1"/>
    </row>
    <row r="5083" spans="1:6" x14ac:dyDescent="0.25">
      <c r="A5083" s="188"/>
      <c r="B5083" s="188"/>
      <c r="C5083" s="1"/>
      <c r="D5083" s="1"/>
      <c r="E5083" s="1"/>
      <c r="F5083" s="1"/>
    </row>
    <row r="5084" spans="1:6" x14ac:dyDescent="0.25">
      <c r="A5084" s="188"/>
      <c r="B5084" s="188"/>
      <c r="C5084" s="1"/>
      <c r="D5084" s="1"/>
      <c r="E5084" s="1"/>
      <c r="F5084" s="1"/>
    </row>
    <row r="5085" spans="1:6" x14ac:dyDescent="0.25">
      <c r="A5085" s="188"/>
      <c r="B5085" s="188"/>
      <c r="C5085" s="1"/>
      <c r="D5085" s="1"/>
      <c r="E5085" s="1"/>
      <c r="F5085" s="1"/>
    </row>
    <row r="5086" spans="1:6" x14ac:dyDescent="0.25">
      <c r="A5086" s="188"/>
      <c r="B5086" s="188"/>
      <c r="C5086" s="1"/>
      <c r="D5086" s="1"/>
      <c r="E5086" s="1"/>
      <c r="F5086" s="1"/>
    </row>
    <row r="5087" spans="1:6" x14ac:dyDescent="0.25">
      <c r="A5087" s="188"/>
      <c r="B5087" s="188"/>
      <c r="C5087" s="1"/>
      <c r="D5087" s="1"/>
      <c r="E5087" s="1"/>
      <c r="F5087" s="1"/>
    </row>
    <row r="5088" spans="1:6" x14ac:dyDescent="0.25">
      <c r="A5088" s="188"/>
      <c r="B5088" s="188"/>
      <c r="C5088" s="1"/>
      <c r="D5088" s="1"/>
      <c r="E5088" s="1"/>
      <c r="F5088" s="1"/>
    </row>
    <row r="5089" spans="1:6" x14ac:dyDescent="0.25">
      <c r="A5089" s="188"/>
      <c r="B5089" s="188"/>
      <c r="C5089" s="1"/>
      <c r="D5089" s="1"/>
      <c r="E5089" s="1"/>
      <c r="F5089" s="1"/>
    </row>
    <row r="5090" spans="1:6" x14ac:dyDescent="0.25">
      <c r="A5090" s="188"/>
      <c r="B5090" s="188"/>
      <c r="C5090" s="1"/>
      <c r="D5090" s="1"/>
      <c r="E5090" s="1"/>
      <c r="F5090" s="1"/>
    </row>
    <row r="5091" spans="1:6" x14ac:dyDescent="0.25">
      <c r="A5091" s="188"/>
      <c r="B5091" s="188"/>
      <c r="C5091" s="1"/>
      <c r="D5091" s="1"/>
      <c r="E5091" s="1"/>
      <c r="F5091" s="1"/>
    </row>
    <row r="5092" spans="1:6" x14ac:dyDescent="0.25">
      <c r="A5092" s="188"/>
      <c r="B5092" s="188"/>
      <c r="C5092" s="1"/>
      <c r="D5092" s="1"/>
      <c r="E5092" s="1"/>
      <c r="F5092" s="1"/>
    </row>
    <row r="5093" spans="1:6" x14ac:dyDescent="0.25">
      <c r="A5093" s="188"/>
      <c r="B5093" s="188"/>
      <c r="C5093" s="1"/>
      <c r="D5093" s="1"/>
      <c r="E5093" s="1"/>
      <c r="F5093" s="1"/>
    </row>
    <row r="5094" spans="1:6" x14ac:dyDescent="0.25">
      <c r="A5094" s="188"/>
      <c r="B5094" s="188"/>
      <c r="C5094" s="1"/>
      <c r="D5094" s="1"/>
      <c r="E5094" s="1"/>
      <c r="F5094" s="1"/>
    </row>
    <row r="5095" spans="1:6" x14ac:dyDescent="0.25">
      <c r="A5095" s="188"/>
      <c r="B5095" s="188"/>
      <c r="C5095" s="1"/>
      <c r="D5095" s="1"/>
      <c r="E5095" s="1"/>
      <c r="F5095" s="1"/>
    </row>
    <row r="5096" spans="1:6" x14ac:dyDescent="0.25">
      <c r="A5096" s="188"/>
      <c r="B5096" s="188"/>
      <c r="C5096" s="1"/>
      <c r="D5096" s="1"/>
      <c r="E5096" s="1"/>
      <c r="F5096" s="1"/>
    </row>
    <row r="5097" spans="1:6" x14ac:dyDescent="0.25">
      <c r="A5097" s="188"/>
      <c r="B5097" s="188"/>
      <c r="C5097" s="1"/>
      <c r="D5097" s="1"/>
      <c r="E5097" s="1"/>
      <c r="F5097" s="1"/>
    </row>
    <row r="5098" spans="1:6" x14ac:dyDescent="0.25">
      <c r="A5098" s="188"/>
      <c r="B5098" s="188"/>
      <c r="C5098" s="1"/>
      <c r="D5098" s="1"/>
      <c r="E5098" s="1"/>
      <c r="F5098" s="1"/>
    </row>
    <row r="5099" spans="1:6" x14ac:dyDescent="0.25">
      <c r="A5099" s="188"/>
      <c r="B5099" s="188"/>
      <c r="C5099" s="1"/>
      <c r="D5099" s="1"/>
      <c r="E5099" s="1"/>
      <c r="F5099" s="1"/>
    </row>
    <row r="5100" spans="1:6" x14ac:dyDescent="0.25">
      <c r="A5100" s="188"/>
      <c r="B5100" s="188"/>
      <c r="C5100" s="1"/>
      <c r="D5100" s="1"/>
      <c r="E5100" s="1"/>
      <c r="F5100" s="1"/>
    </row>
    <row r="5101" spans="1:6" x14ac:dyDescent="0.25">
      <c r="A5101" s="188"/>
      <c r="B5101" s="188"/>
      <c r="C5101" s="1"/>
      <c r="D5101" s="1"/>
      <c r="E5101" s="1"/>
      <c r="F5101" s="1"/>
    </row>
    <row r="5102" spans="1:6" x14ac:dyDescent="0.25">
      <c r="A5102" s="188"/>
      <c r="B5102" s="188"/>
      <c r="C5102" s="1"/>
      <c r="D5102" s="1"/>
      <c r="E5102" s="1"/>
      <c r="F5102" s="1"/>
    </row>
    <row r="5103" spans="1:6" x14ac:dyDescent="0.25">
      <c r="A5103" s="188"/>
      <c r="B5103" s="188"/>
      <c r="C5103" s="1"/>
      <c r="D5103" s="1"/>
      <c r="E5103" s="1"/>
      <c r="F5103" s="1"/>
    </row>
    <row r="5104" spans="1:6" x14ac:dyDescent="0.25">
      <c r="A5104" s="188"/>
      <c r="B5104" s="188"/>
      <c r="C5104" s="1"/>
      <c r="D5104" s="1"/>
      <c r="E5104" s="1"/>
      <c r="F5104" s="1"/>
    </row>
    <row r="5105" spans="1:6" x14ac:dyDescent="0.25">
      <c r="A5105" s="188"/>
      <c r="B5105" s="188"/>
      <c r="C5105" s="1"/>
      <c r="D5105" s="1"/>
      <c r="E5105" s="1"/>
      <c r="F5105" s="1"/>
    </row>
    <row r="5106" spans="1:6" x14ac:dyDescent="0.25">
      <c r="A5106" s="188"/>
      <c r="B5106" s="188"/>
      <c r="C5106" s="1"/>
      <c r="D5106" s="1"/>
      <c r="E5106" s="1"/>
      <c r="F5106" s="1"/>
    </row>
    <row r="5107" spans="1:6" x14ac:dyDescent="0.25">
      <c r="A5107" s="188"/>
      <c r="B5107" s="188"/>
      <c r="C5107" s="1"/>
      <c r="D5107" s="1"/>
      <c r="E5107" s="1"/>
      <c r="F5107" s="1"/>
    </row>
    <row r="5108" spans="1:6" x14ac:dyDescent="0.25">
      <c r="A5108" s="188"/>
      <c r="B5108" s="188"/>
      <c r="C5108" s="1"/>
      <c r="D5108" s="1"/>
      <c r="E5108" s="1"/>
      <c r="F5108" s="1"/>
    </row>
    <row r="5109" spans="1:6" x14ac:dyDescent="0.25">
      <c r="A5109" s="188"/>
      <c r="B5109" s="188"/>
      <c r="C5109" s="1"/>
      <c r="D5109" s="1"/>
      <c r="E5109" s="1"/>
      <c r="F5109" s="1"/>
    </row>
    <row r="5110" spans="1:6" x14ac:dyDescent="0.25">
      <c r="A5110" s="188"/>
      <c r="B5110" s="188"/>
      <c r="C5110" s="1"/>
      <c r="D5110" s="1"/>
      <c r="E5110" s="1"/>
      <c r="F5110" s="1"/>
    </row>
    <row r="5111" spans="1:6" x14ac:dyDescent="0.25">
      <c r="A5111" s="188"/>
      <c r="B5111" s="188"/>
      <c r="C5111" s="1"/>
      <c r="D5111" s="1"/>
      <c r="E5111" s="1"/>
      <c r="F5111" s="1"/>
    </row>
    <row r="5112" spans="1:6" x14ac:dyDescent="0.25">
      <c r="A5112" s="188"/>
      <c r="B5112" s="188"/>
      <c r="C5112" s="1"/>
      <c r="D5112" s="1"/>
      <c r="E5112" s="1"/>
      <c r="F5112" s="1"/>
    </row>
    <row r="5113" spans="1:6" x14ac:dyDescent="0.25">
      <c r="A5113" s="188"/>
      <c r="B5113" s="188"/>
      <c r="C5113" s="1"/>
      <c r="D5113" s="1"/>
      <c r="E5113" s="1"/>
      <c r="F5113" s="1"/>
    </row>
    <row r="5114" spans="1:6" x14ac:dyDescent="0.25">
      <c r="A5114" s="188"/>
      <c r="B5114" s="188"/>
      <c r="C5114" s="1"/>
      <c r="D5114" s="1"/>
      <c r="E5114" s="1"/>
      <c r="F5114" s="1"/>
    </row>
    <row r="5115" spans="1:6" x14ac:dyDescent="0.25">
      <c r="A5115" s="188"/>
      <c r="B5115" s="188"/>
      <c r="C5115" s="1"/>
      <c r="D5115" s="1"/>
      <c r="E5115" s="1"/>
      <c r="F5115" s="1"/>
    </row>
    <row r="5116" spans="1:6" x14ac:dyDescent="0.25">
      <c r="A5116" s="188"/>
      <c r="B5116" s="188"/>
      <c r="C5116" s="1"/>
      <c r="D5116" s="1"/>
      <c r="E5116" s="1"/>
      <c r="F5116" s="1"/>
    </row>
    <row r="5117" spans="1:6" x14ac:dyDescent="0.25">
      <c r="A5117" s="188"/>
      <c r="B5117" s="188"/>
      <c r="C5117" s="1"/>
      <c r="D5117" s="1"/>
      <c r="E5117" s="1"/>
      <c r="F5117" s="1"/>
    </row>
    <row r="5118" spans="1:6" x14ac:dyDescent="0.25">
      <c r="A5118" s="188"/>
      <c r="B5118" s="188"/>
      <c r="C5118" s="1"/>
      <c r="D5118" s="1"/>
      <c r="E5118" s="1"/>
      <c r="F5118" s="1"/>
    </row>
    <row r="5119" spans="1:6" x14ac:dyDescent="0.25">
      <c r="A5119" s="188"/>
      <c r="B5119" s="188"/>
      <c r="C5119" s="1"/>
      <c r="D5119" s="1"/>
      <c r="E5119" s="1"/>
      <c r="F5119" s="1"/>
    </row>
    <row r="5120" spans="1:6" x14ac:dyDescent="0.25">
      <c r="A5120" s="188"/>
      <c r="B5120" s="188"/>
      <c r="C5120" s="1"/>
      <c r="D5120" s="1"/>
      <c r="E5120" s="1"/>
      <c r="F5120" s="1"/>
    </row>
    <row r="5121" spans="1:6" x14ac:dyDescent="0.25">
      <c r="A5121" s="188"/>
      <c r="B5121" s="188"/>
      <c r="C5121" s="1"/>
      <c r="D5121" s="1"/>
      <c r="E5121" s="1"/>
      <c r="F5121" s="1"/>
    </row>
    <row r="5122" spans="1:6" x14ac:dyDescent="0.25">
      <c r="A5122" s="188"/>
      <c r="B5122" s="188"/>
      <c r="C5122" s="1"/>
      <c r="D5122" s="1"/>
      <c r="E5122" s="1"/>
      <c r="F5122" s="1"/>
    </row>
    <row r="5123" spans="1:6" x14ac:dyDescent="0.25">
      <c r="A5123" s="188"/>
      <c r="B5123" s="188"/>
      <c r="C5123" s="1"/>
      <c r="D5123" s="1"/>
      <c r="E5123" s="1"/>
      <c r="F5123" s="1"/>
    </row>
    <row r="5124" spans="1:6" x14ac:dyDescent="0.25">
      <c r="A5124" s="188"/>
      <c r="B5124" s="188"/>
      <c r="C5124" s="1"/>
      <c r="D5124" s="1"/>
      <c r="E5124" s="1"/>
      <c r="F5124" s="1"/>
    </row>
    <row r="5125" spans="1:6" x14ac:dyDescent="0.25">
      <c r="A5125" s="188"/>
      <c r="B5125" s="188"/>
      <c r="C5125" s="1"/>
      <c r="D5125" s="1"/>
      <c r="E5125" s="1"/>
      <c r="F5125" s="1"/>
    </row>
    <row r="5126" spans="1:6" x14ac:dyDescent="0.25">
      <c r="A5126" s="188"/>
      <c r="B5126" s="188"/>
      <c r="C5126" s="1"/>
      <c r="D5126" s="1"/>
      <c r="E5126" s="1"/>
      <c r="F5126" s="1"/>
    </row>
    <row r="5127" spans="1:6" x14ac:dyDescent="0.25">
      <c r="A5127" s="188"/>
      <c r="B5127" s="188"/>
      <c r="C5127" s="1"/>
      <c r="D5127" s="1"/>
      <c r="E5127" s="1"/>
      <c r="F5127" s="1"/>
    </row>
    <row r="5128" spans="1:6" x14ac:dyDescent="0.25">
      <c r="A5128" s="188"/>
      <c r="B5128" s="188"/>
      <c r="C5128" s="1"/>
      <c r="D5128" s="1"/>
      <c r="E5128" s="1"/>
      <c r="F5128" s="1"/>
    </row>
    <row r="5129" spans="1:6" x14ac:dyDescent="0.25">
      <c r="A5129" s="188"/>
      <c r="B5129" s="188"/>
      <c r="C5129" s="1"/>
      <c r="D5129" s="1"/>
      <c r="E5129" s="1"/>
      <c r="F5129" s="1"/>
    </row>
    <row r="5130" spans="1:6" x14ac:dyDescent="0.25">
      <c r="A5130" s="188"/>
      <c r="B5130" s="188"/>
      <c r="C5130" s="1"/>
      <c r="D5130" s="1"/>
      <c r="E5130" s="1"/>
      <c r="F5130" s="1"/>
    </row>
    <row r="5131" spans="1:6" x14ac:dyDescent="0.25">
      <c r="A5131" s="188"/>
      <c r="B5131" s="188"/>
      <c r="C5131" s="1"/>
      <c r="D5131" s="1"/>
      <c r="E5131" s="1"/>
      <c r="F5131" s="1"/>
    </row>
    <row r="5132" spans="1:6" x14ac:dyDescent="0.25">
      <c r="A5132" s="188"/>
      <c r="B5132" s="188"/>
      <c r="C5132" s="1"/>
      <c r="D5132" s="1"/>
      <c r="E5132" s="1"/>
      <c r="F5132" s="1"/>
    </row>
    <row r="5133" spans="1:6" x14ac:dyDescent="0.25">
      <c r="A5133" s="188"/>
      <c r="B5133" s="188"/>
      <c r="C5133" s="1"/>
      <c r="D5133" s="1"/>
      <c r="E5133" s="1"/>
      <c r="F5133" s="1"/>
    </row>
    <row r="5134" spans="1:6" x14ac:dyDescent="0.25">
      <c r="A5134" s="188"/>
      <c r="B5134" s="188"/>
      <c r="C5134" s="1"/>
      <c r="D5134" s="1"/>
      <c r="E5134" s="1"/>
      <c r="F5134" s="1"/>
    </row>
    <row r="5135" spans="1:6" x14ac:dyDescent="0.25">
      <c r="A5135" s="188"/>
      <c r="B5135" s="188"/>
      <c r="C5135" s="1"/>
      <c r="D5135" s="1"/>
      <c r="E5135" s="1"/>
      <c r="F5135" s="1"/>
    </row>
    <row r="5136" spans="1:6" x14ac:dyDescent="0.25">
      <c r="A5136" s="188"/>
      <c r="B5136" s="188"/>
      <c r="C5136" s="1"/>
      <c r="D5136" s="1"/>
      <c r="E5136" s="1"/>
      <c r="F5136" s="1"/>
    </row>
    <row r="5137" spans="1:6" x14ac:dyDescent="0.25">
      <c r="A5137" s="188"/>
      <c r="B5137" s="188"/>
      <c r="C5137" s="1"/>
      <c r="D5137" s="1"/>
      <c r="E5137" s="1"/>
      <c r="F5137" s="1"/>
    </row>
    <row r="5138" spans="1:6" x14ac:dyDescent="0.25">
      <c r="A5138" s="188"/>
      <c r="B5138" s="188"/>
      <c r="C5138" s="1"/>
      <c r="D5138" s="1"/>
      <c r="E5138" s="1"/>
      <c r="F5138" s="1"/>
    </row>
    <row r="5139" spans="1:6" x14ac:dyDescent="0.25">
      <c r="A5139" s="188"/>
      <c r="B5139" s="188"/>
      <c r="C5139" s="1"/>
      <c r="D5139" s="1"/>
      <c r="E5139" s="1"/>
      <c r="F5139" s="1"/>
    </row>
    <row r="5140" spans="1:6" x14ac:dyDescent="0.25">
      <c r="A5140" s="188"/>
      <c r="B5140" s="188"/>
      <c r="C5140" s="1"/>
      <c r="D5140" s="1"/>
      <c r="E5140" s="1"/>
      <c r="F5140" s="1"/>
    </row>
    <row r="5141" spans="1:6" x14ac:dyDescent="0.25">
      <c r="A5141" s="188"/>
      <c r="B5141" s="188"/>
      <c r="C5141" s="1"/>
      <c r="D5141" s="1"/>
      <c r="E5141" s="1"/>
      <c r="F5141" s="1"/>
    </row>
    <row r="5142" spans="1:6" x14ac:dyDescent="0.25">
      <c r="A5142" s="188"/>
      <c r="B5142" s="188"/>
      <c r="C5142" s="1"/>
      <c r="D5142" s="1"/>
      <c r="E5142" s="1"/>
      <c r="F5142" s="1"/>
    </row>
    <row r="5143" spans="1:6" x14ac:dyDescent="0.25">
      <c r="A5143" s="188"/>
      <c r="B5143" s="188"/>
      <c r="C5143" s="1"/>
      <c r="D5143" s="1"/>
      <c r="E5143" s="1"/>
      <c r="F5143" s="1"/>
    </row>
    <row r="5144" spans="1:6" x14ac:dyDescent="0.25">
      <c r="A5144" s="188"/>
      <c r="B5144" s="188"/>
      <c r="C5144" s="1"/>
      <c r="D5144" s="1"/>
      <c r="E5144" s="1"/>
      <c r="F5144" s="1"/>
    </row>
    <row r="5145" spans="1:6" x14ac:dyDescent="0.25">
      <c r="A5145" s="188"/>
      <c r="B5145" s="188"/>
      <c r="C5145" s="1"/>
      <c r="D5145" s="1"/>
      <c r="E5145" s="1"/>
      <c r="F5145" s="1"/>
    </row>
    <row r="5146" spans="1:6" x14ac:dyDescent="0.25">
      <c r="A5146" s="188"/>
      <c r="B5146" s="188"/>
      <c r="C5146" s="1"/>
      <c r="D5146" s="1"/>
      <c r="E5146" s="1"/>
      <c r="F5146" s="1"/>
    </row>
    <row r="5147" spans="1:6" x14ac:dyDescent="0.25">
      <c r="A5147" s="188"/>
      <c r="B5147" s="188"/>
      <c r="C5147" s="1"/>
      <c r="D5147" s="1"/>
      <c r="E5147" s="1"/>
      <c r="F5147" s="1"/>
    </row>
    <row r="5148" spans="1:6" x14ac:dyDescent="0.25">
      <c r="A5148" s="188"/>
      <c r="B5148" s="188"/>
      <c r="C5148" s="1"/>
      <c r="D5148" s="1"/>
      <c r="E5148" s="1"/>
      <c r="F5148" s="1"/>
    </row>
    <row r="5149" spans="1:6" x14ac:dyDescent="0.25">
      <c r="A5149" s="188"/>
      <c r="B5149" s="188"/>
      <c r="C5149" s="1"/>
      <c r="D5149" s="1"/>
      <c r="E5149" s="1"/>
      <c r="F5149" s="1"/>
    </row>
    <row r="5150" spans="1:6" x14ac:dyDescent="0.25">
      <c r="A5150" s="188"/>
      <c r="B5150" s="188"/>
      <c r="C5150" s="1"/>
      <c r="D5150" s="1"/>
      <c r="E5150" s="1"/>
      <c r="F5150" s="1"/>
    </row>
    <row r="5151" spans="1:6" x14ac:dyDescent="0.25">
      <c r="A5151" s="188"/>
      <c r="B5151" s="188"/>
      <c r="C5151" s="1"/>
      <c r="D5151" s="1"/>
      <c r="E5151" s="1"/>
      <c r="F5151" s="1"/>
    </row>
    <row r="5152" spans="1:6" x14ac:dyDescent="0.25">
      <c r="A5152" s="188"/>
      <c r="B5152" s="188"/>
      <c r="C5152" s="1"/>
      <c r="D5152" s="1"/>
      <c r="E5152" s="1"/>
      <c r="F5152" s="1"/>
    </row>
    <row r="5153" spans="1:6" x14ac:dyDescent="0.25">
      <c r="A5153" s="188"/>
      <c r="B5153" s="188"/>
      <c r="C5153" s="1"/>
      <c r="D5153" s="1"/>
      <c r="E5153" s="1"/>
      <c r="F5153" s="1"/>
    </row>
    <row r="5154" spans="1:6" x14ac:dyDescent="0.25">
      <c r="A5154" s="188"/>
      <c r="B5154" s="188"/>
      <c r="C5154" s="1"/>
      <c r="D5154" s="1"/>
      <c r="E5154" s="1"/>
      <c r="F5154" s="1"/>
    </row>
    <row r="5155" spans="1:6" x14ac:dyDescent="0.25">
      <c r="A5155" s="188"/>
      <c r="B5155" s="188"/>
      <c r="C5155" s="1"/>
      <c r="D5155" s="1"/>
      <c r="E5155" s="1"/>
      <c r="F5155" s="1"/>
    </row>
    <row r="5156" spans="1:6" x14ac:dyDescent="0.25">
      <c r="A5156" s="188"/>
      <c r="B5156" s="188"/>
      <c r="C5156" s="1"/>
      <c r="D5156" s="1"/>
      <c r="E5156" s="1"/>
      <c r="F5156" s="1"/>
    </row>
    <row r="5157" spans="1:6" x14ac:dyDescent="0.25">
      <c r="A5157" s="188"/>
      <c r="B5157" s="188"/>
      <c r="C5157" s="1"/>
      <c r="D5157" s="1"/>
      <c r="E5157" s="1"/>
      <c r="F5157" s="1"/>
    </row>
    <row r="5158" spans="1:6" x14ac:dyDescent="0.25">
      <c r="A5158" s="188"/>
      <c r="B5158" s="188"/>
      <c r="C5158" s="1"/>
      <c r="D5158" s="1"/>
      <c r="E5158" s="1"/>
      <c r="F5158" s="1"/>
    </row>
    <row r="5159" spans="1:6" x14ac:dyDescent="0.25">
      <c r="A5159" s="188"/>
      <c r="B5159" s="188"/>
      <c r="C5159" s="1"/>
      <c r="D5159" s="1"/>
      <c r="E5159" s="1"/>
      <c r="F5159" s="1"/>
    </row>
    <row r="5160" spans="1:6" x14ac:dyDescent="0.25">
      <c r="A5160" s="188"/>
      <c r="B5160" s="188"/>
      <c r="C5160" s="1"/>
      <c r="D5160" s="1"/>
      <c r="E5160" s="1"/>
      <c r="F5160" s="1"/>
    </row>
    <row r="5161" spans="1:6" x14ac:dyDescent="0.25">
      <c r="A5161" s="188"/>
      <c r="B5161" s="188"/>
      <c r="C5161" s="1"/>
      <c r="D5161" s="1"/>
      <c r="E5161" s="1"/>
      <c r="F5161" s="1"/>
    </row>
    <row r="5162" spans="1:6" x14ac:dyDescent="0.25">
      <c r="A5162" s="188"/>
      <c r="B5162" s="188"/>
      <c r="C5162" s="1"/>
      <c r="D5162" s="1"/>
      <c r="E5162" s="1"/>
      <c r="F5162" s="1"/>
    </row>
    <row r="5163" spans="1:6" x14ac:dyDescent="0.25">
      <c r="A5163" s="188"/>
      <c r="B5163" s="188"/>
      <c r="C5163" s="1"/>
      <c r="D5163" s="1"/>
      <c r="E5163" s="1"/>
      <c r="F5163" s="1"/>
    </row>
    <row r="5164" spans="1:6" x14ac:dyDescent="0.25">
      <c r="A5164" s="188"/>
      <c r="B5164" s="188"/>
      <c r="C5164" s="1"/>
      <c r="D5164" s="1"/>
      <c r="E5164" s="1"/>
      <c r="F5164" s="1"/>
    </row>
    <row r="5165" spans="1:6" x14ac:dyDescent="0.25">
      <c r="A5165" s="188"/>
      <c r="B5165" s="188"/>
      <c r="C5165" s="1"/>
      <c r="D5165" s="1"/>
      <c r="E5165" s="1"/>
      <c r="F5165" s="1"/>
    </row>
    <row r="5166" spans="1:6" x14ac:dyDescent="0.25">
      <c r="A5166" s="188"/>
      <c r="B5166" s="188"/>
      <c r="C5166" s="1"/>
      <c r="D5166" s="1"/>
      <c r="E5166" s="1"/>
      <c r="F5166" s="1"/>
    </row>
    <row r="5167" spans="1:6" x14ac:dyDescent="0.25">
      <c r="A5167" s="188"/>
      <c r="B5167" s="188"/>
      <c r="C5167" s="1"/>
      <c r="D5167" s="1"/>
      <c r="E5167" s="1"/>
      <c r="F5167" s="1"/>
    </row>
    <row r="5168" spans="1:6" x14ac:dyDescent="0.25">
      <c r="A5168" s="188"/>
      <c r="B5168" s="188"/>
      <c r="C5168" s="1"/>
      <c r="D5168" s="1"/>
      <c r="E5168" s="1"/>
      <c r="F5168" s="1"/>
    </row>
    <row r="5169" spans="1:6" x14ac:dyDescent="0.25">
      <c r="A5169" s="188"/>
      <c r="B5169" s="188"/>
      <c r="C5169" s="1"/>
      <c r="D5169" s="1"/>
      <c r="E5169" s="1"/>
      <c r="F5169" s="1"/>
    </row>
    <row r="5170" spans="1:6" x14ac:dyDescent="0.25">
      <c r="A5170" s="188"/>
      <c r="B5170" s="188"/>
      <c r="C5170" s="1"/>
      <c r="D5170" s="1"/>
      <c r="E5170" s="1"/>
      <c r="F5170" s="1"/>
    </row>
    <row r="5171" spans="1:6" x14ac:dyDescent="0.25">
      <c r="A5171" s="188"/>
      <c r="B5171" s="188"/>
      <c r="C5171" s="1"/>
      <c r="D5171" s="1"/>
      <c r="E5171" s="1"/>
      <c r="F5171" s="1"/>
    </row>
    <row r="5172" spans="1:6" x14ac:dyDescent="0.25">
      <c r="A5172" s="188"/>
      <c r="B5172" s="188"/>
      <c r="C5172" s="1"/>
      <c r="D5172" s="1"/>
      <c r="E5172" s="1"/>
      <c r="F5172" s="1"/>
    </row>
    <row r="5173" spans="1:6" x14ac:dyDescent="0.25">
      <c r="A5173" s="188"/>
      <c r="B5173" s="188"/>
      <c r="C5173" s="1"/>
      <c r="D5173" s="1"/>
      <c r="E5173" s="1"/>
      <c r="F5173" s="1"/>
    </row>
    <row r="5174" spans="1:6" x14ac:dyDescent="0.25">
      <c r="A5174" s="188"/>
      <c r="B5174" s="188"/>
      <c r="C5174" s="1"/>
      <c r="D5174" s="1"/>
      <c r="E5174" s="1"/>
      <c r="F5174" s="1"/>
    </row>
    <row r="5175" spans="1:6" x14ac:dyDescent="0.25">
      <c r="A5175" s="188"/>
      <c r="B5175" s="188"/>
      <c r="C5175" s="1"/>
      <c r="D5175" s="1"/>
      <c r="E5175" s="1"/>
      <c r="F5175" s="1"/>
    </row>
    <row r="5176" spans="1:6" x14ac:dyDescent="0.25">
      <c r="A5176" s="188"/>
      <c r="B5176" s="188"/>
      <c r="C5176" s="1"/>
      <c r="D5176" s="1"/>
      <c r="E5176" s="1"/>
      <c r="F5176" s="1"/>
    </row>
    <row r="5177" spans="1:6" x14ac:dyDescent="0.25">
      <c r="A5177" s="188"/>
      <c r="B5177" s="188"/>
      <c r="C5177" s="1"/>
      <c r="D5177" s="1"/>
      <c r="E5177" s="1"/>
      <c r="F5177" s="1"/>
    </row>
    <row r="5178" spans="1:6" x14ac:dyDescent="0.25">
      <c r="A5178" s="188"/>
      <c r="B5178" s="188"/>
      <c r="C5178" s="1"/>
      <c r="D5178" s="1"/>
      <c r="E5178" s="1"/>
      <c r="F5178" s="1"/>
    </row>
    <row r="5179" spans="1:6" x14ac:dyDescent="0.25">
      <c r="A5179" s="188"/>
      <c r="B5179" s="188"/>
      <c r="C5179" s="1"/>
      <c r="D5179" s="1"/>
      <c r="E5179" s="1"/>
      <c r="F5179" s="1"/>
    </row>
    <row r="5180" spans="1:6" x14ac:dyDescent="0.25">
      <c r="A5180" s="188"/>
      <c r="B5180" s="188"/>
      <c r="C5180" s="1"/>
      <c r="D5180" s="1"/>
      <c r="E5180" s="1"/>
      <c r="F5180" s="1"/>
    </row>
    <row r="5181" spans="1:6" x14ac:dyDescent="0.25">
      <c r="A5181" s="188"/>
      <c r="B5181" s="188"/>
      <c r="C5181" s="1"/>
      <c r="D5181" s="1"/>
      <c r="E5181" s="1"/>
      <c r="F5181" s="1"/>
    </row>
    <row r="5182" spans="1:6" x14ac:dyDescent="0.25">
      <c r="A5182" s="188"/>
      <c r="B5182" s="188"/>
      <c r="C5182" s="1"/>
      <c r="D5182" s="1"/>
      <c r="E5182" s="1"/>
      <c r="F5182" s="1"/>
    </row>
    <row r="5183" spans="1:6" x14ac:dyDescent="0.25">
      <c r="A5183" s="188"/>
      <c r="B5183" s="188"/>
      <c r="C5183" s="1"/>
      <c r="D5183" s="1"/>
      <c r="E5183" s="1"/>
      <c r="F5183" s="1"/>
    </row>
    <row r="5184" spans="1:6" x14ac:dyDescent="0.25">
      <c r="A5184" s="188"/>
      <c r="B5184" s="188"/>
      <c r="C5184" s="1"/>
      <c r="D5184" s="1"/>
      <c r="E5184" s="1"/>
      <c r="F5184" s="1"/>
    </row>
    <row r="5185" spans="1:6" x14ac:dyDescent="0.25">
      <c r="A5185" s="188"/>
      <c r="B5185" s="188"/>
      <c r="C5185" s="1"/>
      <c r="D5185" s="1"/>
      <c r="E5185" s="1"/>
      <c r="F5185" s="1"/>
    </row>
    <row r="5186" spans="1:6" x14ac:dyDescent="0.25">
      <c r="A5186" s="188"/>
      <c r="B5186" s="188"/>
      <c r="C5186" s="1"/>
      <c r="D5186" s="1"/>
      <c r="E5186" s="1"/>
      <c r="F5186" s="1"/>
    </row>
    <row r="5187" spans="1:6" x14ac:dyDescent="0.25">
      <c r="A5187" s="188"/>
      <c r="B5187" s="188"/>
      <c r="C5187" s="1"/>
      <c r="D5187" s="1"/>
      <c r="E5187" s="1"/>
      <c r="F5187" s="1"/>
    </row>
    <row r="5188" spans="1:6" x14ac:dyDescent="0.25">
      <c r="A5188" s="188"/>
      <c r="B5188" s="188"/>
      <c r="C5188" s="1"/>
      <c r="D5188" s="1"/>
      <c r="E5188" s="1"/>
      <c r="F5188" s="1"/>
    </row>
    <row r="5189" spans="1:6" x14ac:dyDescent="0.25">
      <c r="A5189" s="188"/>
      <c r="B5189" s="188"/>
      <c r="C5189" s="1"/>
      <c r="D5189" s="1"/>
      <c r="E5189" s="1"/>
      <c r="F5189" s="1"/>
    </row>
    <row r="5190" spans="1:6" x14ac:dyDescent="0.25">
      <c r="A5190" s="188"/>
      <c r="B5190" s="188"/>
      <c r="C5190" s="1"/>
      <c r="D5190" s="1"/>
      <c r="E5190" s="1"/>
      <c r="F5190" s="1"/>
    </row>
    <row r="5191" spans="1:6" x14ac:dyDescent="0.25">
      <c r="A5191" s="188"/>
      <c r="B5191" s="188"/>
      <c r="C5191" s="1"/>
      <c r="D5191" s="1"/>
      <c r="E5191" s="1"/>
      <c r="F5191" s="1"/>
    </row>
    <row r="5192" spans="1:6" x14ac:dyDescent="0.25">
      <c r="A5192" s="188"/>
      <c r="B5192" s="188"/>
      <c r="C5192" s="1"/>
      <c r="D5192" s="1"/>
      <c r="E5192" s="1"/>
      <c r="F5192" s="1"/>
    </row>
    <row r="5193" spans="1:6" x14ac:dyDescent="0.25">
      <c r="A5193" s="188"/>
      <c r="B5193" s="188"/>
      <c r="C5193" s="1"/>
      <c r="D5193" s="1"/>
      <c r="E5193" s="1"/>
      <c r="F5193" s="1"/>
    </row>
    <row r="5194" spans="1:6" x14ac:dyDescent="0.25">
      <c r="A5194" s="188"/>
      <c r="B5194" s="188"/>
      <c r="C5194" s="1"/>
      <c r="D5194" s="1"/>
      <c r="E5194" s="1"/>
      <c r="F5194" s="1"/>
    </row>
    <row r="5195" spans="1:6" x14ac:dyDescent="0.25">
      <c r="A5195" s="188"/>
      <c r="B5195" s="188"/>
      <c r="C5195" s="1"/>
      <c r="D5195" s="1"/>
      <c r="E5195" s="1"/>
      <c r="F5195" s="1"/>
    </row>
    <row r="5196" spans="1:6" x14ac:dyDescent="0.25">
      <c r="A5196" s="188"/>
      <c r="B5196" s="188"/>
      <c r="C5196" s="1"/>
      <c r="D5196" s="1"/>
      <c r="E5196" s="1"/>
      <c r="F5196" s="1"/>
    </row>
    <row r="5197" spans="1:6" x14ac:dyDescent="0.25">
      <c r="A5197" s="188"/>
      <c r="B5197" s="188"/>
      <c r="C5197" s="1"/>
      <c r="D5197" s="1"/>
      <c r="E5197" s="1"/>
      <c r="F5197" s="1"/>
    </row>
    <row r="5198" spans="1:6" x14ac:dyDescent="0.25">
      <c r="A5198" s="188"/>
      <c r="B5198" s="188"/>
      <c r="C5198" s="1"/>
      <c r="D5198" s="1"/>
      <c r="E5198" s="1"/>
      <c r="F5198" s="1"/>
    </row>
    <row r="5199" spans="1:6" x14ac:dyDescent="0.25">
      <c r="A5199" s="188"/>
      <c r="B5199" s="188"/>
      <c r="C5199" s="1"/>
      <c r="D5199" s="1"/>
      <c r="E5199" s="1"/>
      <c r="F5199" s="1"/>
    </row>
    <row r="5200" spans="1:6" x14ac:dyDescent="0.25">
      <c r="A5200" s="188"/>
      <c r="B5200" s="188"/>
      <c r="C5200" s="1"/>
      <c r="D5200" s="1"/>
      <c r="E5200" s="1"/>
      <c r="F5200" s="1"/>
    </row>
    <row r="5201" spans="1:6" x14ac:dyDescent="0.25">
      <c r="A5201" s="188"/>
      <c r="B5201" s="188"/>
      <c r="C5201" s="1"/>
      <c r="D5201" s="1"/>
      <c r="E5201" s="1"/>
      <c r="F5201" s="1"/>
    </row>
    <row r="5202" spans="1:6" x14ac:dyDescent="0.25">
      <c r="A5202" s="188"/>
      <c r="B5202" s="188"/>
      <c r="C5202" s="1"/>
      <c r="D5202" s="1"/>
      <c r="E5202" s="1"/>
      <c r="F5202" s="1"/>
    </row>
    <row r="5203" spans="1:6" x14ac:dyDescent="0.25">
      <c r="A5203" s="188"/>
      <c r="B5203" s="188"/>
      <c r="C5203" s="1"/>
      <c r="D5203" s="1"/>
      <c r="E5203" s="1"/>
      <c r="F5203" s="1"/>
    </row>
    <row r="5204" spans="1:6" x14ac:dyDescent="0.25">
      <c r="A5204" s="188"/>
      <c r="B5204" s="188"/>
      <c r="C5204" s="1"/>
      <c r="D5204" s="1"/>
      <c r="E5204" s="1"/>
      <c r="F5204" s="1"/>
    </row>
    <row r="5205" spans="1:6" x14ac:dyDescent="0.25">
      <c r="A5205" s="188"/>
      <c r="B5205" s="188"/>
      <c r="C5205" s="1"/>
      <c r="D5205" s="1"/>
      <c r="E5205" s="1"/>
      <c r="F5205" s="1"/>
    </row>
    <row r="5206" spans="1:6" x14ac:dyDescent="0.25">
      <c r="A5206" s="188"/>
      <c r="B5206" s="188"/>
      <c r="C5206" s="1"/>
      <c r="D5206" s="1"/>
      <c r="E5206" s="1"/>
      <c r="F5206" s="1"/>
    </row>
    <row r="5207" spans="1:6" x14ac:dyDescent="0.25">
      <c r="A5207" s="188"/>
      <c r="B5207" s="188"/>
      <c r="C5207" s="1"/>
      <c r="D5207" s="1"/>
      <c r="E5207" s="1"/>
      <c r="F5207" s="1"/>
    </row>
    <row r="5208" spans="1:6" x14ac:dyDescent="0.25">
      <c r="A5208" s="188"/>
      <c r="B5208" s="188"/>
      <c r="C5208" s="1"/>
      <c r="D5208" s="1"/>
      <c r="E5208" s="1"/>
      <c r="F5208" s="1"/>
    </row>
    <row r="5209" spans="1:6" x14ac:dyDescent="0.25">
      <c r="A5209" s="188"/>
      <c r="B5209" s="188"/>
      <c r="C5209" s="1"/>
      <c r="D5209" s="1"/>
      <c r="E5209" s="1"/>
      <c r="F5209" s="1"/>
    </row>
    <row r="5210" spans="1:6" x14ac:dyDescent="0.25">
      <c r="A5210" s="188"/>
      <c r="B5210" s="188"/>
      <c r="C5210" s="1"/>
      <c r="D5210" s="1"/>
      <c r="E5210" s="1"/>
      <c r="F5210" s="1"/>
    </row>
    <row r="5211" spans="1:6" x14ac:dyDescent="0.25">
      <c r="A5211" s="188"/>
      <c r="B5211" s="188"/>
      <c r="C5211" s="1"/>
      <c r="D5211" s="1"/>
      <c r="E5211" s="1"/>
      <c r="F5211" s="1"/>
    </row>
    <row r="5212" spans="1:6" x14ac:dyDescent="0.25">
      <c r="A5212" s="188"/>
      <c r="B5212" s="188"/>
      <c r="C5212" s="1"/>
      <c r="D5212" s="1"/>
      <c r="E5212" s="1"/>
      <c r="F5212" s="1"/>
    </row>
    <row r="5213" spans="1:6" x14ac:dyDescent="0.25">
      <c r="A5213" s="188"/>
      <c r="B5213" s="188"/>
      <c r="C5213" s="1"/>
      <c r="D5213" s="1"/>
      <c r="E5213" s="1"/>
      <c r="F5213" s="1"/>
    </row>
    <row r="5214" spans="1:6" x14ac:dyDescent="0.25">
      <c r="A5214" s="188"/>
      <c r="B5214" s="188"/>
      <c r="C5214" s="1"/>
      <c r="D5214" s="1"/>
      <c r="E5214" s="1"/>
      <c r="F5214" s="1"/>
    </row>
    <row r="5215" spans="1:6" x14ac:dyDescent="0.25">
      <c r="A5215" s="188"/>
      <c r="B5215" s="188"/>
      <c r="C5215" s="1"/>
      <c r="D5215" s="1"/>
      <c r="E5215" s="1"/>
      <c r="F5215" s="1"/>
    </row>
    <row r="5216" spans="1:6" x14ac:dyDescent="0.25">
      <c r="A5216" s="188"/>
      <c r="B5216" s="188"/>
      <c r="C5216" s="1"/>
      <c r="D5216" s="1"/>
      <c r="E5216" s="1"/>
      <c r="F5216" s="1"/>
    </row>
    <row r="5217" spans="1:6" x14ac:dyDescent="0.25">
      <c r="A5217" s="188"/>
      <c r="B5217" s="188"/>
      <c r="C5217" s="1"/>
      <c r="D5217" s="1"/>
      <c r="E5217" s="1"/>
      <c r="F5217" s="1"/>
    </row>
    <row r="5218" spans="1:6" x14ac:dyDescent="0.25">
      <c r="A5218" s="188"/>
      <c r="B5218" s="188"/>
      <c r="C5218" s="1"/>
      <c r="D5218" s="1"/>
      <c r="E5218" s="1"/>
      <c r="F5218" s="1"/>
    </row>
    <row r="5219" spans="1:6" x14ac:dyDescent="0.25">
      <c r="A5219" s="188"/>
      <c r="B5219" s="188"/>
      <c r="C5219" s="1"/>
      <c r="D5219" s="1"/>
      <c r="E5219" s="1"/>
      <c r="F5219" s="1"/>
    </row>
    <row r="5220" spans="1:6" x14ac:dyDescent="0.25">
      <c r="A5220" s="188"/>
      <c r="B5220" s="188"/>
      <c r="C5220" s="1"/>
      <c r="D5220" s="1"/>
      <c r="E5220" s="1"/>
      <c r="F5220" s="1"/>
    </row>
    <row r="5221" spans="1:6" x14ac:dyDescent="0.25">
      <c r="A5221" s="188"/>
      <c r="B5221" s="188"/>
      <c r="C5221" s="1"/>
      <c r="D5221" s="1"/>
      <c r="E5221" s="1"/>
      <c r="F5221" s="1"/>
    </row>
    <row r="5222" spans="1:6" x14ac:dyDescent="0.25">
      <c r="A5222" s="188"/>
      <c r="B5222" s="188"/>
      <c r="C5222" s="1"/>
      <c r="D5222" s="1"/>
      <c r="E5222" s="1"/>
      <c r="F5222" s="1"/>
    </row>
    <row r="5223" spans="1:6" x14ac:dyDescent="0.25">
      <c r="A5223" s="188"/>
      <c r="B5223" s="188"/>
      <c r="C5223" s="1"/>
      <c r="D5223" s="1"/>
      <c r="E5223" s="1"/>
      <c r="F5223" s="1"/>
    </row>
    <row r="5224" spans="1:6" x14ac:dyDescent="0.25">
      <c r="A5224" s="188"/>
      <c r="B5224" s="188"/>
      <c r="C5224" s="1"/>
      <c r="D5224" s="1"/>
      <c r="E5224" s="1"/>
      <c r="F5224" s="1"/>
    </row>
    <row r="5225" spans="1:6" x14ac:dyDescent="0.25">
      <c r="A5225" s="188"/>
      <c r="B5225" s="188"/>
      <c r="C5225" s="1"/>
      <c r="D5225" s="1"/>
      <c r="E5225" s="1"/>
      <c r="F5225" s="1"/>
    </row>
    <row r="5226" spans="1:6" x14ac:dyDescent="0.25">
      <c r="A5226" s="188"/>
      <c r="B5226" s="188"/>
      <c r="C5226" s="1"/>
      <c r="D5226" s="1"/>
      <c r="E5226" s="1"/>
      <c r="F5226" s="1"/>
    </row>
    <row r="5227" spans="1:6" x14ac:dyDescent="0.25">
      <c r="A5227" s="188"/>
      <c r="B5227" s="188"/>
      <c r="C5227" s="1"/>
      <c r="D5227" s="1"/>
      <c r="E5227" s="1"/>
      <c r="F5227" s="1"/>
    </row>
    <row r="5228" spans="1:6" x14ac:dyDescent="0.25">
      <c r="A5228" s="188"/>
      <c r="B5228" s="188"/>
      <c r="C5228" s="1"/>
      <c r="D5228" s="1"/>
      <c r="E5228" s="1"/>
      <c r="F5228" s="1"/>
    </row>
    <row r="5229" spans="1:6" x14ac:dyDescent="0.25">
      <c r="A5229" s="188"/>
      <c r="B5229" s="188"/>
      <c r="C5229" s="1"/>
      <c r="D5229" s="1"/>
      <c r="E5229" s="1"/>
      <c r="F5229" s="1"/>
    </row>
    <row r="5230" spans="1:6" x14ac:dyDescent="0.25">
      <c r="A5230" s="188"/>
      <c r="B5230" s="188"/>
      <c r="C5230" s="1"/>
      <c r="D5230" s="1"/>
      <c r="E5230" s="1"/>
      <c r="F5230" s="1"/>
    </row>
    <row r="5231" spans="1:6" x14ac:dyDescent="0.25">
      <c r="A5231" s="188"/>
      <c r="B5231" s="188"/>
      <c r="C5231" s="1"/>
      <c r="D5231" s="1"/>
      <c r="E5231" s="1"/>
      <c r="F5231" s="1"/>
    </row>
    <row r="5232" spans="1:6" x14ac:dyDescent="0.25">
      <c r="A5232" s="188"/>
      <c r="B5232" s="188"/>
      <c r="C5232" s="1"/>
      <c r="D5232" s="1"/>
      <c r="E5232" s="1"/>
      <c r="F5232" s="1"/>
    </row>
    <row r="5233" spans="1:6" x14ac:dyDescent="0.25">
      <c r="A5233" s="188"/>
      <c r="B5233" s="188"/>
      <c r="C5233" s="1"/>
      <c r="D5233" s="1"/>
      <c r="E5233" s="1"/>
      <c r="F5233" s="1"/>
    </row>
    <row r="5234" spans="1:6" x14ac:dyDescent="0.25">
      <c r="A5234" s="188"/>
      <c r="B5234" s="188"/>
      <c r="C5234" s="1"/>
      <c r="D5234" s="1"/>
      <c r="E5234" s="1"/>
      <c r="F5234" s="1"/>
    </row>
    <row r="5235" spans="1:6" x14ac:dyDescent="0.25">
      <c r="A5235" s="188"/>
      <c r="B5235" s="188"/>
      <c r="C5235" s="1"/>
      <c r="D5235" s="1"/>
      <c r="E5235" s="1"/>
      <c r="F5235" s="1"/>
    </row>
    <row r="5236" spans="1:6" x14ac:dyDescent="0.25">
      <c r="A5236" s="188"/>
      <c r="B5236" s="188"/>
      <c r="C5236" s="1"/>
      <c r="D5236" s="1"/>
      <c r="E5236" s="1"/>
      <c r="F5236" s="1"/>
    </row>
    <row r="5237" spans="1:6" x14ac:dyDescent="0.25">
      <c r="A5237" s="188"/>
      <c r="B5237" s="188"/>
      <c r="C5237" s="1"/>
      <c r="D5237" s="1"/>
      <c r="E5237" s="1"/>
      <c r="F5237" s="1"/>
    </row>
    <row r="5238" spans="1:6" x14ac:dyDescent="0.25">
      <c r="A5238" s="188"/>
      <c r="B5238" s="188"/>
      <c r="C5238" s="1"/>
      <c r="D5238" s="1"/>
      <c r="E5238" s="1"/>
      <c r="F5238" s="1"/>
    </row>
    <row r="5239" spans="1:6" x14ac:dyDescent="0.25">
      <c r="A5239" s="188"/>
      <c r="B5239" s="188"/>
      <c r="C5239" s="1"/>
      <c r="D5239" s="1"/>
      <c r="E5239" s="1"/>
      <c r="F5239" s="1"/>
    </row>
    <row r="5240" spans="1:6" x14ac:dyDescent="0.25">
      <c r="A5240" s="188"/>
      <c r="B5240" s="188"/>
      <c r="C5240" s="1"/>
      <c r="D5240" s="1"/>
      <c r="E5240" s="1"/>
      <c r="F5240" s="1"/>
    </row>
    <row r="5241" spans="1:6" x14ac:dyDescent="0.25">
      <c r="A5241" s="188"/>
      <c r="B5241" s="188"/>
      <c r="C5241" s="1"/>
      <c r="D5241" s="1"/>
      <c r="E5241" s="1"/>
      <c r="F5241" s="1"/>
    </row>
    <row r="5242" spans="1:6" x14ac:dyDescent="0.25">
      <c r="A5242" s="188"/>
      <c r="B5242" s="188"/>
      <c r="C5242" s="1"/>
      <c r="D5242" s="1"/>
      <c r="E5242" s="1"/>
      <c r="F5242" s="1"/>
    </row>
    <row r="5243" spans="1:6" x14ac:dyDescent="0.25">
      <c r="A5243" s="188"/>
      <c r="B5243" s="188"/>
      <c r="C5243" s="1"/>
      <c r="D5243" s="1"/>
      <c r="E5243" s="1"/>
      <c r="F5243" s="1"/>
    </row>
    <row r="5244" spans="1:6" x14ac:dyDescent="0.25">
      <c r="A5244" s="188"/>
      <c r="B5244" s="188"/>
      <c r="C5244" s="1"/>
      <c r="D5244" s="1"/>
      <c r="E5244" s="1"/>
      <c r="F5244" s="1"/>
    </row>
    <row r="5245" spans="1:6" x14ac:dyDescent="0.25">
      <c r="A5245" s="188"/>
      <c r="B5245" s="188"/>
      <c r="C5245" s="1"/>
      <c r="D5245" s="1"/>
      <c r="E5245" s="1"/>
      <c r="F5245" s="1"/>
    </row>
    <row r="5246" spans="1:6" x14ac:dyDescent="0.25">
      <c r="A5246" s="188"/>
      <c r="B5246" s="188"/>
      <c r="C5246" s="1"/>
      <c r="D5246" s="1"/>
      <c r="E5246" s="1"/>
      <c r="F5246" s="1"/>
    </row>
    <row r="5247" spans="1:6" x14ac:dyDescent="0.25">
      <c r="A5247" s="188"/>
      <c r="B5247" s="188"/>
      <c r="C5247" s="1"/>
      <c r="D5247" s="1"/>
      <c r="E5247" s="1"/>
      <c r="F5247" s="1"/>
    </row>
    <row r="5248" spans="1:6" x14ac:dyDescent="0.25">
      <c r="A5248" s="188"/>
      <c r="B5248" s="188"/>
      <c r="C5248" s="1"/>
      <c r="D5248" s="1"/>
      <c r="E5248" s="1"/>
      <c r="F5248" s="1"/>
    </row>
    <row r="5249" spans="1:6" x14ac:dyDescent="0.25">
      <c r="A5249" s="188"/>
      <c r="B5249" s="188"/>
      <c r="C5249" s="1"/>
      <c r="D5249" s="1"/>
      <c r="E5249" s="1"/>
      <c r="F5249" s="1"/>
    </row>
    <row r="5250" spans="1:6" x14ac:dyDescent="0.25">
      <c r="A5250" s="188"/>
      <c r="B5250" s="188"/>
      <c r="C5250" s="1"/>
      <c r="D5250" s="1"/>
      <c r="E5250" s="1"/>
      <c r="F5250" s="1"/>
    </row>
    <row r="5251" spans="1:6" x14ac:dyDescent="0.25">
      <c r="A5251" s="188"/>
      <c r="B5251" s="188"/>
      <c r="C5251" s="1"/>
      <c r="D5251" s="1"/>
      <c r="E5251" s="1"/>
      <c r="F5251" s="1"/>
    </row>
    <row r="5252" spans="1:6" x14ac:dyDescent="0.25">
      <c r="A5252" s="188"/>
      <c r="B5252" s="188"/>
      <c r="C5252" s="1"/>
      <c r="D5252" s="1"/>
      <c r="E5252" s="1"/>
      <c r="F5252" s="1"/>
    </row>
    <row r="5253" spans="1:6" x14ac:dyDescent="0.25">
      <c r="A5253" s="188"/>
      <c r="B5253" s="188"/>
      <c r="C5253" s="1"/>
      <c r="D5253" s="1"/>
      <c r="E5253" s="1"/>
      <c r="F5253" s="1"/>
    </row>
    <row r="5254" spans="1:6" x14ac:dyDescent="0.25">
      <c r="A5254" s="188"/>
      <c r="B5254" s="188"/>
      <c r="C5254" s="1"/>
      <c r="D5254" s="1"/>
      <c r="E5254" s="1"/>
      <c r="F5254" s="1"/>
    </row>
    <row r="5255" spans="1:6" x14ac:dyDescent="0.25">
      <c r="A5255" s="188"/>
      <c r="B5255" s="188"/>
      <c r="C5255" s="1"/>
      <c r="D5255" s="1"/>
      <c r="E5255" s="1"/>
      <c r="F5255" s="1"/>
    </row>
    <row r="5256" spans="1:6" x14ac:dyDescent="0.25">
      <c r="A5256" s="188"/>
      <c r="B5256" s="188"/>
      <c r="C5256" s="1"/>
      <c r="D5256" s="1"/>
      <c r="E5256" s="1"/>
      <c r="F5256" s="1"/>
    </row>
    <row r="5257" spans="1:6" x14ac:dyDescent="0.25">
      <c r="A5257" s="188"/>
      <c r="B5257" s="188"/>
      <c r="C5257" s="1"/>
      <c r="D5257" s="1"/>
      <c r="E5257" s="1"/>
      <c r="F5257" s="1"/>
    </row>
    <row r="5258" spans="1:6" x14ac:dyDescent="0.25">
      <c r="A5258" s="188"/>
      <c r="B5258" s="188"/>
      <c r="C5258" s="1"/>
      <c r="D5258" s="1"/>
      <c r="E5258" s="1"/>
      <c r="F5258" s="1"/>
    </row>
    <row r="5259" spans="1:6" x14ac:dyDescent="0.25">
      <c r="A5259" s="188"/>
      <c r="B5259" s="188"/>
      <c r="C5259" s="1"/>
      <c r="D5259" s="1"/>
      <c r="E5259" s="1"/>
      <c r="F5259" s="1"/>
    </row>
    <row r="5260" spans="1:6" x14ac:dyDescent="0.25">
      <c r="A5260" s="188"/>
      <c r="B5260" s="188"/>
      <c r="C5260" s="1"/>
      <c r="D5260" s="1"/>
      <c r="E5260" s="1"/>
      <c r="F5260" s="1"/>
    </row>
    <row r="5261" spans="1:6" x14ac:dyDescent="0.25">
      <c r="A5261" s="188"/>
      <c r="B5261" s="188"/>
      <c r="C5261" s="1"/>
      <c r="D5261" s="1"/>
      <c r="E5261" s="1"/>
      <c r="F5261" s="1"/>
    </row>
    <row r="5262" spans="1:6" x14ac:dyDescent="0.25">
      <c r="A5262" s="188"/>
      <c r="B5262" s="188"/>
      <c r="C5262" s="1"/>
      <c r="D5262" s="1"/>
      <c r="E5262" s="1"/>
      <c r="F5262" s="1"/>
    </row>
    <row r="5263" spans="1:6" x14ac:dyDescent="0.25">
      <c r="A5263" s="188"/>
      <c r="B5263" s="188"/>
      <c r="C5263" s="1"/>
      <c r="D5263" s="1"/>
      <c r="E5263" s="1"/>
      <c r="F5263" s="1"/>
    </row>
    <row r="5264" spans="1:6" x14ac:dyDescent="0.25">
      <c r="A5264" s="188"/>
      <c r="B5264" s="188"/>
      <c r="C5264" s="1"/>
      <c r="D5264" s="1"/>
      <c r="E5264" s="1"/>
      <c r="F5264" s="1"/>
    </row>
    <row r="5265" spans="1:6" x14ac:dyDescent="0.25">
      <c r="A5265" s="188"/>
      <c r="B5265" s="188"/>
      <c r="C5265" s="1"/>
      <c r="D5265" s="1"/>
      <c r="E5265" s="1"/>
      <c r="F5265" s="1"/>
    </row>
    <row r="5266" spans="1:6" x14ac:dyDescent="0.25">
      <c r="A5266" s="188"/>
      <c r="B5266" s="188"/>
      <c r="C5266" s="1"/>
      <c r="D5266" s="1"/>
      <c r="E5266" s="1"/>
      <c r="F5266" s="1"/>
    </row>
    <row r="5267" spans="1:6" x14ac:dyDescent="0.25">
      <c r="A5267" s="188"/>
      <c r="B5267" s="188"/>
      <c r="C5267" s="1"/>
      <c r="D5267" s="1"/>
      <c r="E5267" s="1"/>
      <c r="F5267" s="1"/>
    </row>
    <row r="5268" spans="1:6" x14ac:dyDescent="0.25">
      <c r="A5268" s="188"/>
      <c r="B5268" s="188"/>
      <c r="C5268" s="1"/>
      <c r="D5268" s="1"/>
      <c r="E5268" s="1"/>
      <c r="F5268" s="1"/>
    </row>
    <row r="5269" spans="1:6" x14ac:dyDescent="0.25">
      <c r="A5269" s="188"/>
      <c r="B5269" s="188"/>
      <c r="C5269" s="1"/>
      <c r="D5269" s="1"/>
      <c r="E5269" s="1"/>
      <c r="F5269" s="1"/>
    </row>
    <row r="5270" spans="1:6" x14ac:dyDescent="0.25">
      <c r="A5270" s="188"/>
      <c r="B5270" s="188"/>
      <c r="C5270" s="1"/>
      <c r="D5270" s="1"/>
      <c r="E5270" s="1"/>
      <c r="F5270" s="1"/>
    </row>
    <row r="5271" spans="1:6" x14ac:dyDescent="0.25">
      <c r="A5271" s="188"/>
      <c r="B5271" s="188"/>
      <c r="C5271" s="1"/>
      <c r="D5271" s="1"/>
      <c r="E5271" s="1"/>
      <c r="F5271" s="1"/>
    </row>
    <row r="5272" spans="1:6" x14ac:dyDescent="0.25">
      <c r="A5272" s="188"/>
      <c r="B5272" s="188"/>
      <c r="C5272" s="1"/>
      <c r="D5272" s="1"/>
      <c r="E5272" s="1"/>
      <c r="F5272" s="1"/>
    </row>
    <row r="5273" spans="1:6" x14ac:dyDescent="0.25">
      <c r="A5273" s="188"/>
      <c r="B5273" s="188"/>
      <c r="C5273" s="1"/>
      <c r="D5273" s="1"/>
      <c r="E5273" s="1"/>
      <c r="F5273" s="1"/>
    </row>
    <row r="5274" spans="1:6" x14ac:dyDescent="0.25">
      <c r="A5274" s="188"/>
      <c r="B5274" s="188"/>
      <c r="C5274" s="1"/>
      <c r="D5274" s="1"/>
      <c r="E5274" s="1"/>
      <c r="F5274" s="1"/>
    </row>
    <row r="5275" spans="1:6" x14ac:dyDescent="0.25">
      <c r="A5275" s="188"/>
      <c r="B5275" s="188"/>
      <c r="C5275" s="1"/>
      <c r="D5275" s="1"/>
      <c r="E5275" s="1"/>
      <c r="F5275" s="1"/>
    </row>
    <row r="5276" spans="1:6" x14ac:dyDescent="0.25">
      <c r="A5276" s="188"/>
      <c r="B5276" s="188"/>
      <c r="C5276" s="1"/>
      <c r="D5276" s="1"/>
      <c r="E5276" s="1"/>
      <c r="F5276" s="1"/>
    </row>
    <row r="5277" spans="1:6" x14ac:dyDescent="0.25">
      <c r="A5277" s="188"/>
      <c r="B5277" s="188"/>
      <c r="C5277" s="1"/>
      <c r="D5277" s="1"/>
      <c r="E5277" s="1"/>
      <c r="F5277" s="1"/>
    </row>
    <row r="5278" spans="1:6" x14ac:dyDescent="0.25">
      <c r="A5278" s="188"/>
      <c r="B5278" s="188"/>
      <c r="C5278" s="1"/>
      <c r="D5278" s="1"/>
      <c r="E5278" s="1"/>
      <c r="F5278" s="1"/>
    </row>
    <row r="5279" spans="1:6" x14ac:dyDescent="0.25">
      <c r="A5279" s="188"/>
      <c r="B5279" s="188"/>
      <c r="C5279" s="1"/>
      <c r="D5279" s="1"/>
      <c r="E5279" s="1"/>
      <c r="F5279" s="1"/>
    </row>
    <row r="5280" spans="1:6" x14ac:dyDescent="0.25">
      <c r="A5280" s="188"/>
      <c r="B5280" s="188"/>
      <c r="C5280" s="1"/>
      <c r="D5280" s="1"/>
      <c r="E5280" s="1"/>
      <c r="F5280" s="1"/>
    </row>
    <row r="5281" spans="1:6" x14ac:dyDescent="0.25">
      <c r="A5281" s="188"/>
      <c r="B5281" s="188"/>
      <c r="C5281" s="1"/>
      <c r="D5281" s="1"/>
      <c r="E5281" s="1"/>
      <c r="F5281" s="1"/>
    </row>
    <row r="5282" spans="1:6" x14ac:dyDescent="0.25">
      <c r="A5282" s="188"/>
      <c r="B5282" s="188"/>
      <c r="C5282" s="1"/>
      <c r="D5282" s="1"/>
      <c r="E5282" s="1"/>
      <c r="F5282" s="1"/>
    </row>
    <row r="5283" spans="1:6" x14ac:dyDescent="0.25">
      <c r="A5283" s="188"/>
      <c r="B5283" s="188"/>
      <c r="C5283" s="1"/>
      <c r="D5283" s="1"/>
      <c r="E5283" s="1"/>
      <c r="F5283" s="1"/>
    </row>
    <row r="5284" spans="1:6" x14ac:dyDescent="0.25">
      <c r="A5284" s="188"/>
      <c r="B5284" s="188"/>
      <c r="C5284" s="1"/>
      <c r="D5284" s="1"/>
      <c r="E5284" s="1"/>
      <c r="F5284" s="1"/>
    </row>
    <row r="5285" spans="1:6" x14ac:dyDescent="0.25">
      <c r="A5285" s="188"/>
      <c r="B5285" s="188"/>
      <c r="C5285" s="1"/>
      <c r="D5285" s="1"/>
      <c r="E5285" s="1"/>
      <c r="F5285" s="1"/>
    </row>
    <row r="5286" spans="1:6" x14ac:dyDescent="0.25">
      <c r="A5286" s="188"/>
      <c r="B5286" s="188"/>
      <c r="C5286" s="1"/>
      <c r="D5286" s="1"/>
      <c r="E5286" s="1"/>
      <c r="F5286" s="1"/>
    </row>
    <row r="5287" spans="1:6" x14ac:dyDescent="0.25">
      <c r="A5287" s="188"/>
      <c r="B5287" s="188"/>
      <c r="C5287" s="1"/>
      <c r="D5287" s="1"/>
      <c r="E5287" s="1"/>
      <c r="F5287" s="1"/>
    </row>
    <row r="5288" spans="1:6" x14ac:dyDescent="0.25">
      <c r="A5288" s="188"/>
      <c r="B5288" s="188"/>
      <c r="C5288" s="1"/>
      <c r="D5288" s="1"/>
      <c r="E5288" s="1"/>
      <c r="F5288" s="1"/>
    </row>
    <row r="5289" spans="1:6" x14ac:dyDescent="0.25">
      <c r="A5289" s="188"/>
      <c r="B5289" s="188"/>
      <c r="C5289" s="1"/>
      <c r="D5289" s="1"/>
      <c r="E5289" s="1"/>
      <c r="F5289" s="1"/>
    </row>
    <row r="5290" spans="1:6" x14ac:dyDescent="0.25">
      <c r="A5290" s="188"/>
      <c r="B5290" s="188"/>
      <c r="C5290" s="1"/>
      <c r="D5290" s="1"/>
      <c r="E5290" s="1"/>
      <c r="F5290" s="1"/>
    </row>
    <row r="5291" spans="1:6" x14ac:dyDescent="0.25">
      <c r="A5291" s="188"/>
      <c r="B5291" s="188"/>
      <c r="C5291" s="1"/>
      <c r="D5291" s="1"/>
      <c r="E5291" s="1"/>
      <c r="F5291" s="1"/>
    </row>
    <row r="5292" spans="1:6" x14ac:dyDescent="0.25">
      <c r="A5292" s="188"/>
      <c r="B5292" s="188"/>
      <c r="C5292" s="1"/>
      <c r="D5292" s="1"/>
      <c r="E5292" s="1"/>
      <c r="F5292" s="1"/>
    </row>
    <row r="5293" spans="1:6" x14ac:dyDescent="0.25">
      <c r="A5293" s="188"/>
      <c r="B5293" s="188"/>
      <c r="C5293" s="1"/>
      <c r="D5293" s="1"/>
      <c r="E5293" s="1"/>
      <c r="F5293" s="1"/>
    </row>
    <row r="5294" spans="1:6" x14ac:dyDescent="0.25">
      <c r="A5294" s="188"/>
      <c r="B5294" s="188"/>
      <c r="C5294" s="1"/>
      <c r="D5294" s="1"/>
      <c r="E5294" s="1"/>
      <c r="F5294" s="1"/>
    </row>
    <row r="5295" spans="1:6" x14ac:dyDescent="0.25">
      <c r="A5295" s="188"/>
      <c r="B5295" s="188"/>
      <c r="C5295" s="1"/>
      <c r="D5295" s="1"/>
      <c r="E5295" s="1"/>
      <c r="F5295" s="1"/>
    </row>
    <row r="5296" spans="1:6" x14ac:dyDescent="0.25">
      <c r="A5296" s="188"/>
      <c r="B5296" s="188"/>
      <c r="C5296" s="1"/>
      <c r="D5296" s="1"/>
      <c r="E5296" s="1"/>
      <c r="F5296" s="1"/>
    </row>
    <row r="5297" spans="1:6" x14ac:dyDescent="0.25">
      <c r="A5297" s="188"/>
      <c r="B5297" s="188"/>
      <c r="C5297" s="1"/>
      <c r="D5297" s="1"/>
      <c r="E5297" s="1"/>
      <c r="F5297" s="1"/>
    </row>
    <row r="5298" spans="1:6" x14ac:dyDescent="0.25">
      <c r="A5298" s="188"/>
      <c r="B5298" s="188"/>
      <c r="C5298" s="1"/>
      <c r="D5298" s="1"/>
      <c r="E5298" s="1"/>
      <c r="F5298" s="1"/>
    </row>
    <row r="5299" spans="1:6" x14ac:dyDescent="0.25">
      <c r="A5299" s="188"/>
      <c r="B5299" s="188"/>
      <c r="C5299" s="1"/>
      <c r="D5299" s="1"/>
      <c r="E5299" s="1"/>
      <c r="F5299" s="1"/>
    </row>
    <row r="5300" spans="1:6" x14ac:dyDescent="0.25">
      <c r="A5300" s="188"/>
      <c r="B5300" s="188"/>
      <c r="C5300" s="1"/>
      <c r="D5300" s="1"/>
      <c r="E5300" s="1"/>
      <c r="F5300" s="1"/>
    </row>
    <row r="5301" spans="1:6" x14ac:dyDescent="0.25">
      <c r="A5301" s="188"/>
      <c r="B5301" s="188"/>
      <c r="C5301" s="1"/>
      <c r="D5301" s="1"/>
      <c r="E5301" s="1"/>
      <c r="F5301" s="1"/>
    </row>
    <row r="5302" spans="1:6" x14ac:dyDescent="0.25">
      <c r="A5302" s="188"/>
      <c r="B5302" s="188"/>
      <c r="C5302" s="1"/>
      <c r="D5302" s="1"/>
      <c r="E5302" s="1"/>
      <c r="F5302" s="1"/>
    </row>
    <row r="5303" spans="1:6" x14ac:dyDescent="0.25">
      <c r="A5303" s="188"/>
      <c r="B5303" s="188"/>
      <c r="C5303" s="1"/>
      <c r="D5303" s="1"/>
      <c r="E5303" s="1"/>
      <c r="F5303" s="1"/>
    </row>
    <row r="5304" spans="1:6" x14ac:dyDescent="0.25">
      <c r="A5304" s="188"/>
      <c r="B5304" s="188"/>
      <c r="C5304" s="1"/>
      <c r="D5304" s="1"/>
      <c r="E5304" s="1"/>
      <c r="F5304" s="1"/>
    </row>
    <row r="5305" spans="1:6" x14ac:dyDescent="0.25">
      <c r="A5305" s="188"/>
      <c r="B5305" s="188"/>
      <c r="C5305" s="1"/>
      <c r="D5305" s="1"/>
      <c r="E5305" s="1"/>
      <c r="F5305" s="1"/>
    </row>
    <row r="5306" spans="1:6" x14ac:dyDescent="0.25">
      <c r="A5306" s="188"/>
      <c r="B5306" s="188"/>
      <c r="C5306" s="1"/>
      <c r="D5306" s="1"/>
      <c r="E5306" s="1"/>
      <c r="F5306" s="1"/>
    </row>
    <row r="5307" spans="1:6" x14ac:dyDescent="0.25">
      <c r="A5307" s="188"/>
      <c r="B5307" s="188"/>
      <c r="C5307" s="1"/>
      <c r="D5307" s="1"/>
      <c r="E5307" s="1"/>
      <c r="F5307" s="1"/>
    </row>
    <row r="5308" spans="1:6" x14ac:dyDescent="0.25">
      <c r="A5308" s="188"/>
      <c r="B5308" s="188"/>
      <c r="C5308" s="1"/>
      <c r="D5308" s="1"/>
      <c r="E5308" s="1"/>
      <c r="F5308" s="1"/>
    </row>
    <row r="5309" spans="1:6" x14ac:dyDescent="0.25">
      <c r="A5309" s="188"/>
      <c r="B5309" s="188"/>
      <c r="C5309" s="1"/>
      <c r="D5309" s="1"/>
      <c r="E5309" s="1"/>
      <c r="F5309" s="1"/>
    </row>
    <row r="5310" spans="1:6" x14ac:dyDescent="0.25">
      <c r="A5310" s="188"/>
      <c r="B5310" s="188"/>
      <c r="C5310" s="1"/>
      <c r="D5310" s="1"/>
      <c r="E5310" s="1"/>
      <c r="F5310" s="1"/>
    </row>
    <row r="5311" spans="1:6" x14ac:dyDescent="0.25">
      <c r="A5311" s="188"/>
      <c r="B5311" s="188"/>
      <c r="C5311" s="1"/>
      <c r="D5311" s="1"/>
      <c r="E5311" s="1"/>
      <c r="F5311" s="1"/>
    </row>
    <row r="5312" spans="1:6" x14ac:dyDescent="0.25">
      <c r="A5312" s="188"/>
      <c r="B5312" s="188"/>
      <c r="C5312" s="1"/>
      <c r="D5312" s="1"/>
      <c r="E5312" s="1"/>
      <c r="F5312" s="1"/>
    </row>
    <row r="5313" spans="1:6" x14ac:dyDescent="0.25">
      <c r="A5313" s="188"/>
      <c r="B5313" s="188"/>
      <c r="C5313" s="1"/>
      <c r="D5313" s="1"/>
      <c r="E5313" s="1"/>
      <c r="F5313" s="1"/>
    </row>
    <row r="5314" spans="1:6" x14ac:dyDescent="0.25">
      <c r="A5314" s="188"/>
      <c r="B5314" s="188"/>
      <c r="C5314" s="1"/>
      <c r="D5314" s="1"/>
      <c r="E5314" s="1"/>
      <c r="F5314" s="1"/>
    </row>
    <row r="5315" spans="1:6" x14ac:dyDescent="0.25">
      <c r="A5315" s="188"/>
      <c r="B5315" s="188"/>
      <c r="C5315" s="1"/>
      <c r="D5315" s="1"/>
      <c r="E5315" s="1"/>
      <c r="F5315" s="1"/>
    </row>
    <row r="5316" spans="1:6" x14ac:dyDescent="0.25">
      <c r="A5316" s="188"/>
      <c r="B5316" s="188"/>
      <c r="C5316" s="1"/>
      <c r="D5316" s="1"/>
      <c r="E5316" s="1"/>
      <c r="F5316" s="1"/>
    </row>
    <row r="5317" spans="1:6" x14ac:dyDescent="0.25">
      <c r="A5317" s="188"/>
      <c r="B5317" s="188"/>
      <c r="C5317" s="1"/>
      <c r="D5317" s="1"/>
      <c r="E5317" s="1"/>
      <c r="F5317" s="1"/>
    </row>
    <row r="5318" spans="1:6" x14ac:dyDescent="0.25">
      <c r="A5318" s="188"/>
      <c r="B5318" s="188"/>
      <c r="C5318" s="1"/>
      <c r="D5318" s="1"/>
      <c r="E5318" s="1"/>
      <c r="F5318" s="1"/>
    </row>
    <row r="5319" spans="1:6" x14ac:dyDescent="0.25">
      <c r="A5319" s="188"/>
      <c r="B5319" s="188"/>
      <c r="C5319" s="1"/>
      <c r="D5319" s="1"/>
      <c r="E5319" s="1"/>
      <c r="F5319" s="1"/>
    </row>
    <row r="5320" spans="1:6" x14ac:dyDescent="0.25">
      <c r="A5320" s="188"/>
      <c r="B5320" s="188"/>
      <c r="C5320" s="1"/>
      <c r="D5320" s="1"/>
      <c r="E5320" s="1"/>
      <c r="F5320" s="1"/>
    </row>
    <row r="5321" spans="1:6" x14ac:dyDescent="0.25">
      <c r="A5321" s="188"/>
      <c r="B5321" s="188"/>
      <c r="C5321" s="1"/>
      <c r="D5321" s="1"/>
      <c r="E5321" s="1"/>
      <c r="F5321" s="1"/>
    </row>
    <row r="5322" spans="1:6" x14ac:dyDescent="0.25">
      <c r="A5322" s="188"/>
      <c r="B5322" s="188"/>
      <c r="C5322" s="1"/>
      <c r="D5322" s="1"/>
      <c r="E5322" s="1"/>
      <c r="F5322" s="1"/>
    </row>
    <row r="5323" spans="1:6" x14ac:dyDescent="0.25">
      <c r="A5323" s="188"/>
      <c r="B5323" s="188"/>
      <c r="C5323" s="1"/>
      <c r="D5323" s="1"/>
      <c r="E5323" s="1"/>
      <c r="F5323" s="1"/>
    </row>
    <row r="5324" spans="1:6" x14ac:dyDescent="0.25">
      <c r="A5324" s="188"/>
      <c r="B5324" s="188"/>
      <c r="C5324" s="1"/>
      <c r="D5324" s="1"/>
      <c r="E5324" s="1"/>
      <c r="F5324" s="1"/>
    </row>
    <row r="5325" spans="1:6" x14ac:dyDescent="0.25">
      <c r="A5325" s="188"/>
      <c r="B5325" s="188"/>
      <c r="C5325" s="1"/>
      <c r="D5325" s="1"/>
      <c r="E5325" s="1"/>
      <c r="F5325" s="1"/>
    </row>
    <row r="5326" spans="1:6" x14ac:dyDescent="0.25">
      <c r="A5326" s="188"/>
      <c r="B5326" s="188"/>
      <c r="C5326" s="1"/>
      <c r="D5326" s="1"/>
      <c r="E5326" s="1"/>
      <c r="F5326" s="1"/>
    </row>
    <row r="5327" spans="1:6" x14ac:dyDescent="0.25">
      <c r="A5327" s="188"/>
      <c r="B5327" s="188"/>
      <c r="C5327" s="1"/>
      <c r="D5327" s="1"/>
      <c r="E5327" s="1"/>
      <c r="F5327" s="1"/>
    </row>
    <row r="5328" spans="1:6" x14ac:dyDescent="0.25">
      <c r="A5328" s="188"/>
      <c r="B5328" s="188"/>
      <c r="C5328" s="1"/>
      <c r="D5328" s="1"/>
      <c r="E5328" s="1"/>
      <c r="F5328" s="1"/>
    </row>
    <row r="5329" spans="1:6" x14ac:dyDescent="0.25">
      <c r="A5329" s="188"/>
      <c r="B5329" s="188"/>
      <c r="C5329" s="1"/>
      <c r="D5329" s="1"/>
      <c r="E5329" s="1"/>
      <c r="F5329" s="1"/>
    </row>
    <row r="5330" spans="1:6" x14ac:dyDescent="0.25">
      <c r="A5330" s="188"/>
      <c r="B5330" s="188"/>
      <c r="C5330" s="1"/>
      <c r="D5330" s="1"/>
      <c r="E5330" s="1"/>
      <c r="F5330" s="1"/>
    </row>
    <row r="5331" spans="1:6" x14ac:dyDescent="0.25">
      <c r="A5331" s="188"/>
      <c r="B5331" s="188"/>
      <c r="C5331" s="1"/>
      <c r="D5331" s="1"/>
      <c r="E5331" s="1"/>
      <c r="F5331" s="1"/>
    </row>
    <row r="5332" spans="1:6" x14ac:dyDescent="0.25">
      <c r="A5332" s="188"/>
      <c r="B5332" s="188"/>
      <c r="C5332" s="1"/>
      <c r="D5332" s="1"/>
      <c r="E5332" s="1"/>
      <c r="F5332" s="1"/>
    </row>
    <row r="5333" spans="1:6" x14ac:dyDescent="0.25">
      <c r="A5333" s="188"/>
      <c r="B5333" s="188"/>
      <c r="C5333" s="1"/>
      <c r="D5333" s="1"/>
      <c r="E5333" s="1"/>
      <c r="F5333" s="1"/>
    </row>
    <row r="5334" spans="1:6" x14ac:dyDescent="0.25">
      <c r="A5334" s="188"/>
      <c r="B5334" s="188"/>
      <c r="C5334" s="1"/>
      <c r="D5334" s="1"/>
      <c r="E5334" s="1"/>
      <c r="F5334" s="1"/>
    </row>
    <row r="5335" spans="1:6" x14ac:dyDescent="0.25">
      <c r="A5335" s="188"/>
      <c r="B5335" s="188"/>
      <c r="C5335" s="1"/>
      <c r="D5335" s="1"/>
      <c r="E5335" s="1"/>
      <c r="F5335" s="1"/>
    </row>
    <row r="5336" spans="1:6" x14ac:dyDescent="0.25">
      <c r="A5336" s="188"/>
      <c r="B5336" s="188"/>
      <c r="C5336" s="1"/>
      <c r="D5336" s="1"/>
      <c r="E5336" s="1"/>
      <c r="F5336" s="1"/>
    </row>
    <row r="5337" spans="1:6" x14ac:dyDescent="0.25">
      <c r="A5337" s="188"/>
      <c r="B5337" s="188"/>
      <c r="C5337" s="1"/>
      <c r="D5337" s="1"/>
      <c r="E5337" s="1"/>
      <c r="F5337" s="1"/>
    </row>
    <row r="5338" spans="1:6" x14ac:dyDescent="0.25">
      <c r="A5338" s="188"/>
      <c r="B5338" s="188"/>
      <c r="C5338" s="1"/>
      <c r="D5338" s="1"/>
      <c r="E5338" s="1"/>
      <c r="F5338" s="1"/>
    </row>
    <row r="5339" spans="1:6" x14ac:dyDescent="0.25">
      <c r="A5339" s="188"/>
      <c r="B5339" s="188"/>
      <c r="C5339" s="1"/>
      <c r="D5339" s="1"/>
      <c r="E5339" s="1"/>
      <c r="F5339" s="1"/>
    </row>
    <row r="5340" spans="1:6" x14ac:dyDescent="0.25">
      <c r="A5340" s="188"/>
      <c r="B5340" s="188"/>
      <c r="C5340" s="1"/>
      <c r="D5340" s="1"/>
      <c r="E5340" s="1"/>
      <c r="F5340" s="1"/>
    </row>
    <row r="5341" spans="1:6" x14ac:dyDescent="0.25">
      <c r="A5341" s="188"/>
      <c r="B5341" s="188"/>
      <c r="C5341" s="1"/>
      <c r="D5341" s="1"/>
      <c r="E5341" s="1"/>
      <c r="F5341" s="1"/>
    </row>
    <row r="5342" spans="1:6" x14ac:dyDescent="0.25">
      <c r="A5342" s="188"/>
      <c r="B5342" s="188"/>
      <c r="C5342" s="1"/>
      <c r="D5342" s="1"/>
      <c r="E5342" s="1"/>
      <c r="F5342" s="1"/>
    </row>
    <row r="5343" spans="1:6" x14ac:dyDescent="0.25">
      <c r="A5343" s="188"/>
      <c r="B5343" s="188"/>
      <c r="C5343" s="1"/>
      <c r="D5343" s="1"/>
      <c r="E5343" s="1"/>
      <c r="F5343" s="1"/>
    </row>
    <row r="5344" spans="1:6" x14ac:dyDescent="0.25">
      <c r="A5344" s="188"/>
      <c r="B5344" s="188"/>
      <c r="C5344" s="1"/>
      <c r="D5344" s="1"/>
      <c r="E5344" s="1"/>
      <c r="F5344" s="1"/>
    </row>
    <row r="5345" spans="1:6" x14ac:dyDescent="0.25">
      <c r="A5345" s="188"/>
      <c r="B5345" s="188"/>
      <c r="C5345" s="1"/>
      <c r="D5345" s="1"/>
      <c r="E5345" s="1"/>
      <c r="F5345" s="1"/>
    </row>
    <row r="5346" spans="1:6" x14ac:dyDescent="0.25">
      <c r="A5346" s="188"/>
      <c r="B5346" s="188"/>
      <c r="C5346" s="1"/>
      <c r="D5346" s="1"/>
      <c r="E5346" s="1"/>
      <c r="F5346" s="1"/>
    </row>
    <row r="5347" spans="1:6" x14ac:dyDescent="0.25">
      <c r="A5347" s="188"/>
      <c r="B5347" s="188"/>
      <c r="C5347" s="1"/>
      <c r="D5347" s="1"/>
      <c r="E5347" s="1"/>
      <c r="F5347" s="1"/>
    </row>
    <row r="5348" spans="1:6" x14ac:dyDescent="0.25">
      <c r="A5348" s="188"/>
      <c r="B5348" s="188"/>
      <c r="C5348" s="1"/>
      <c r="D5348" s="1"/>
      <c r="E5348" s="1"/>
      <c r="F5348" s="1"/>
    </row>
    <row r="5349" spans="1:6" x14ac:dyDescent="0.25">
      <c r="A5349" s="188"/>
      <c r="B5349" s="188"/>
      <c r="C5349" s="1"/>
      <c r="D5349" s="1"/>
      <c r="E5349" s="1"/>
      <c r="F5349" s="1"/>
    </row>
    <row r="5350" spans="1:6" x14ac:dyDescent="0.25">
      <c r="A5350" s="188"/>
      <c r="B5350" s="188"/>
      <c r="C5350" s="1"/>
      <c r="D5350" s="1"/>
      <c r="E5350" s="1"/>
      <c r="F5350" s="1"/>
    </row>
    <row r="5351" spans="1:6" x14ac:dyDescent="0.25">
      <c r="A5351" s="188"/>
      <c r="B5351" s="188"/>
      <c r="C5351" s="1"/>
      <c r="D5351" s="1"/>
      <c r="E5351" s="1"/>
      <c r="F5351" s="1"/>
    </row>
    <row r="5352" spans="1:6" x14ac:dyDescent="0.25">
      <c r="A5352" s="188"/>
      <c r="B5352" s="188"/>
      <c r="C5352" s="1"/>
      <c r="D5352" s="1"/>
      <c r="E5352" s="1"/>
      <c r="F5352" s="1"/>
    </row>
    <row r="5353" spans="1:6" x14ac:dyDescent="0.25">
      <c r="A5353" s="188"/>
      <c r="B5353" s="188"/>
      <c r="C5353" s="1"/>
      <c r="D5353" s="1"/>
      <c r="E5353" s="1"/>
      <c r="F5353" s="1"/>
    </row>
    <row r="5354" spans="1:6" x14ac:dyDescent="0.25">
      <c r="A5354" s="188"/>
      <c r="B5354" s="188"/>
      <c r="C5354" s="1"/>
      <c r="D5354" s="1"/>
      <c r="E5354" s="1"/>
      <c r="F5354" s="1"/>
    </row>
    <row r="5355" spans="1:6" x14ac:dyDescent="0.25">
      <c r="A5355" s="188"/>
      <c r="B5355" s="188"/>
      <c r="C5355" s="1"/>
      <c r="D5355" s="1"/>
      <c r="E5355" s="1"/>
      <c r="F5355" s="1"/>
    </row>
    <row r="5356" spans="1:6" x14ac:dyDescent="0.25">
      <c r="A5356" s="188"/>
      <c r="B5356" s="188"/>
      <c r="C5356" s="1"/>
      <c r="D5356" s="1"/>
      <c r="E5356" s="1"/>
      <c r="F5356" s="1"/>
    </row>
    <row r="5357" spans="1:6" x14ac:dyDescent="0.25">
      <c r="A5357" s="188"/>
      <c r="B5357" s="188"/>
      <c r="C5357" s="1"/>
      <c r="D5357" s="1"/>
      <c r="E5357" s="1"/>
      <c r="F5357" s="1"/>
    </row>
    <row r="5358" spans="1:6" x14ac:dyDescent="0.25">
      <c r="A5358" s="188"/>
      <c r="B5358" s="188"/>
      <c r="C5358" s="1"/>
      <c r="D5358" s="1"/>
      <c r="E5358" s="1"/>
      <c r="F5358" s="1"/>
    </row>
    <row r="5359" spans="1:6" x14ac:dyDescent="0.25">
      <c r="A5359" s="188"/>
      <c r="B5359" s="188"/>
      <c r="C5359" s="1"/>
      <c r="D5359" s="1"/>
      <c r="E5359" s="1"/>
      <c r="F5359" s="1"/>
    </row>
    <row r="5360" spans="1:6" x14ac:dyDescent="0.25">
      <c r="A5360" s="188"/>
      <c r="B5360" s="188"/>
      <c r="C5360" s="1"/>
      <c r="D5360" s="1"/>
      <c r="E5360" s="1"/>
      <c r="F5360" s="1"/>
    </row>
    <row r="5361" spans="1:6" x14ac:dyDescent="0.25">
      <c r="A5361" s="188"/>
      <c r="B5361" s="188"/>
      <c r="C5361" s="1"/>
      <c r="D5361" s="1"/>
      <c r="E5361" s="1"/>
      <c r="F5361" s="1"/>
    </row>
    <row r="5362" spans="1:6" x14ac:dyDescent="0.25">
      <c r="A5362" s="188"/>
      <c r="B5362" s="188"/>
      <c r="C5362" s="1"/>
      <c r="D5362" s="1"/>
      <c r="E5362" s="1"/>
      <c r="F5362" s="1"/>
    </row>
    <row r="5363" spans="1:6" x14ac:dyDescent="0.25">
      <c r="A5363" s="188"/>
      <c r="B5363" s="188"/>
      <c r="C5363" s="1"/>
      <c r="D5363" s="1"/>
      <c r="E5363" s="1"/>
      <c r="F5363" s="1"/>
    </row>
    <row r="5364" spans="1:6" x14ac:dyDescent="0.25">
      <c r="A5364" s="188"/>
      <c r="B5364" s="188"/>
      <c r="C5364" s="1"/>
      <c r="D5364" s="1"/>
      <c r="E5364" s="1"/>
      <c r="F5364" s="1"/>
    </row>
    <row r="5365" spans="1:6" x14ac:dyDescent="0.25">
      <c r="A5365" s="188"/>
      <c r="B5365" s="188"/>
      <c r="C5365" s="1"/>
      <c r="D5365" s="1"/>
      <c r="E5365" s="1"/>
      <c r="F5365" s="1"/>
    </row>
    <row r="5366" spans="1:6" x14ac:dyDescent="0.25">
      <c r="A5366" s="188"/>
      <c r="B5366" s="188"/>
      <c r="C5366" s="1"/>
      <c r="D5366" s="1"/>
      <c r="E5366" s="1"/>
      <c r="F5366" s="1"/>
    </row>
    <row r="5367" spans="1:6" x14ac:dyDescent="0.25">
      <c r="A5367" s="188"/>
      <c r="B5367" s="188"/>
      <c r="C5367" s="1"/>
      <c r="D5367" s="1"/>
      <c r="E5367" s="1"/>
      <c r="F5367" s="1"/>
    </row>
    <row r="5368" spans="1:6" x14ac:dyDescent="0.25">
      <c r="A5368" s="188"/>
      <c r="B5368" s="188"/>
      <c r="C5368" s="1"/>
      <c r="D5368" s="1"/>
      <c r="E5368" s="1"/>
      <c r="F5368" s="1"/>
    </row>
    <row r="5369" spans="1:6" x14ac:dyDescent="0.25">
      <c r="A5369" s="188"/>
      <c r="B5369" s="188"/>
      <c r="C5369" s="1"/>
      <c r="D5369" s="1"/>
      <c r="E5369" s="1"/>
      <c r="F5369" s="1"/>
    </row>
    <row r="5370" spans="1:6" x14ac:dyDescent="0.25">
      <c r="A5370" s="188"/>
      <c r="B5370" s="188"/>
      <c r="C5370" s="1"/>
      <c r="D5370" s="1"/>
      <c r="E5370" s="1"/>
      <c r="F5370" s="1"/>
    </row>
    <row r="5371" spans="1:6" x14ac:dyDescent="0.25">
      <c r="A5371" s="188"/>
      <c r="B5371" s="188"/>
      <c r="C5371" s="1"/>
      <c r="D5371" s="1"/>
      <c r="E5371" s="1"/>
      <c r="F5371" s="1"/>
    </row>
    <row r="5372" spans="1:6" x14ac:dyDescent="0.25">
      <c r="A5372" s="188"/>
      <c r="B5372" s="188"/>
      <c r="C5372" s="1"/>
      <c r="D5372" s="1"/>
      <c r="E5372" s="1"/>
      <c r="F5372" s="1"/>
    </row>
    <row r="5373" spans="1:6" x14ac:dyDescent="0.25">
      <c r="A5373" s="188"/>
      <c r="B5373" s="188"/>
      <c r="C5373" s="1"/>
      <c r="D5373" s="1"/>
      <c r="E5373" s="1"/>
      <c r="F5373" s="1"/>
    </row>
    <row r="5374" spans="1:6" x14ac:dyDescent="0.25">
      <c r="A5374" s="188"/>
      <c r="B5374" s="188"/>
      <c r="C5374" s="1"/>
      <c r="D5374" s="1"/>
      <c r="E5374" s="1"/>
      <c r="F5374" s="1"/>
    </row>
    <row r="5375" spans="1:6" x14ac:dyDescent="0.25">
      <c r="A5375" s="188"/>
      <c r="B5375" s="188"/>
      <c r="C5375" s="1"/>
      <c r="D5375" s="1"/>
      <c r="E5375" s="1"/>
      <c r="F5375" s="1"/>
    </row>
    <row r="5376" spans="1:6" x14ac:dyDescent="0.25">
      <c r="A5376" s="188"/>
      <c r="B5376" s="188"/>
      <c r="C5376" s="1"/>
      <c r="D5376" s="1"/>
      <c r="E5376" s="1"/>
      <c r="F5376" s="1"/>
    </row>
    <row r="5377" spans="1:6" x14ac:dyDescent="0.25">
      <c r="A5377" s="188"/>
      <c r="B5377" s="188"/>
      <c r="C5377" s="1"/>
      <c r="D5377" s="1"/>
      <c r="E5377" s="1"/>
      <c r="F5377" s="1"/>
    </row>
    <row r="5378" spans="1:6" x14ac:dyDescent="0.25">
      <c r="A5378" s="188"/>
      <c r="B5378" s="188"/>
      <c r="C5378" s="1"/>
      <c r="D5378" s="1"/>
      <c r="E5378" s="1"/>
      <c r="F5378" s="1"/>
    </row>
    <row r="5379" spans="1:6" x14ac:dyDescent="0.25">
      <c r="A5379" s="188"/>
      <c r="B5379" s="188"/>
      <c r="C5379" s="1"/>
      <c r="D5379" s="1"/>
      <c r="E5379" s="1"/>
      <c r="F5379" s="1"/>
    </row>
    <row r="5380" spans="1:6" x14ac:dyDescent="0.25">
      <c r="A5380" s="188"/>
      <c r="B5380" s="188"/>
      <c r="C5380" s="1"/>
      <c r="D5380" s="1"/>
      <c r="E5380" s="1"/>
      <c r="F5380" s="1"/>
    </row>
    <row r="5381" spans="1:6" x14ac:dyDescent="0.25">
      <c r="A5381" s="188"/>
      <c r="B5381" s="188"/>
      <c r="C5381" s="1"/>
      <c r="D5381" s="1"/>
      <c r="E5381" s="1"/>
      <c r="F5381" s="1"/>
    </row>
    <row r="5382" spans="1:6" x14ac:dyDescent="0.25">
      <c r="A5382" s="188"/>
      <c r="B5382" s="188"/>
      <c r="C5382" s="1"/>
      <c r="D5382" s="1"/>
      <c r="E5382" s="1"/>
      <c r="F5382" s="1"/>
    </row>
    <row r="5383" spans="1:6" x14ac:dyDescent="0.25">
      <c r="A5383" s="188"/>
      <c r="B5383" s="188"/>
      <c r="C5383" s="1"/>
      <c r="D5383" s="1"/>
      <c r="E5383" s="1"/>
      <c r="F5383" s="1"/>
    </row>
    <row r="5384" spans="1:6" x14ac:dyDescent="0.25">
      <c r="A5384" s="188"/>
      <c r="B5384" s="188"/>
      <c r="C5384" s="1"/>
      <c r="D5384" s="1"/>
      <c r="E5384" s="1"/>
      <c r="F5384" s="1"/>
    </row>
    <row r="5385" spans="1:6" x14ac:dyDescent="0.25">
      <c r="A5385" s="188"/>
      <c r="B5385" s="188"/>
      <c r="C5385" s="1"/>
      <c r="D5385" s="1"/>
      <c r="E5385" s="1"/>
      <c r="F5385" s="1"/>
    </row>
    <row r="5386" spans="1:6" x14ac:dyDescent="0.25">
      <c r="A5386" s="188"/>
      <c r="B5386" s="188"/>
      <c r="C5386" s="1"/>
      <c r="D5386" s="1"/>
      <c r="E5386" s="1"/>
      <c r="F5386" s="1"/>
    </row>
    <row r="5387" spans="1:6" x14ac:dyDescent="0.25">
      <c r="A5387" s="188"/>
      <c r="B5387" s="188"/>
      <c r="C5387" s="1"/>
      <c r="D5387" s="1"/>
      <c r="E5387" s="1"/>
      <c r="F5387" s="1"/>
    </row>
    <row r="5388" spans="1:6" x14ac:dyDescent="0.25">
      <c r="A5388" s="188"/>
      <c r="B5388" s="188"/>
      <c r="C5388" s="1"/>
      <c r="D5388" s="1"/>
      <c r="E5388" s="1"/>
      <c r="F5388" s="1"/>
    </row>
    <row r="5389" spans="1:6" x14ac:dyDescent="0.25">
      <c r="A5389" s="188"/>
      <c r="B5389" s="188"/>
      <c r="C5389" s="1"/>
      <c r="D5389" s="1"/>
      <c r="E5389" s="1"/>
      <c r="F5389" s="1"/>
    </row>
    <row r="5390" spans="1:6" x14ac:dyDescent="0.25">
      <c r="A5390" s="188"/>
      <c r="B5390" s="188"/>
      <c r="C5390" s="1"/>
      <c r="D5390" s="1"/>
      <c r="E5390" s="1"/>
      <c r="F5390" s="1"/>
    </row>
    <row r="5391" spans="1:6" x14ac:dyDescent="0.25">
      <c r="A5391" s="188"/>
      <c r="B5391" s="188"/>
      <c r="C5391" s="1"/>
      <c r="D5391" s="1"/>
      <c r="E5391" s="1"/>
      <c r="F5391" s="1"/>
    </row>
    <row r="5392" spans="1:6" x14ac:dyDescent="0.25">
      <c r="A5392" s="188"/>
      <c r="B5392" s="188"/>
      <c r="C5392" s="1"/>
      <c r="D5392" s="1"/>
      <c r="E5392" s="1"/>
      <c r="F5392" s="1"/>
    </row>
    <row r="5393" spans="1:6" x14ac:dyDescent="0.25">
      <c r="A5393" s="188"/>
      <c r="B5393" s="188"/>
      <c r="C5393" s="1"/>
      <c r="D5393" s="1"/>
      <c r="E5393" s="1"/>
      <c r="F5393" s="1"/>
    </row>
    <row r="5394" spans="1:6" x14ac:dyDescent="0.25">
      <c r="A5394" s="188"/>
      <c r="B5394" s="188"/>
      <c r="C5394" s="1"/>
      <c r="D5394" s="1"/>
      <c r="E5394" s="1"/>
      <c r="F5394" s="1"/>
    </row>
    <row r="5395" spans="1:6" x14ac:dyDescent="0.25">
      <c r="A5395" s="188"/>
      <c r="B5395" s="188"/>
      <c r="C5395" s="1"/>
      <c r="D5395" s="1"/>
      <c r="E5395" s="1"/>
      <c r="F5395" s="1"/>
    </row>
    <row r="5396" spans="1:6" x14ac:dyDescent="0.25">
      <c r="A5396" s="188"/>
      <c r="B5396" s="188"/>
      <c r="C5396" s="1"/>
      <c r="D5396" s="1"/>
      <c r="E5396" s="1"/>
      <c r="F5396" s="1"/>
    </row>
    <row r="5397" spans="1:6" x14ac:dyDescent="0.25">
      <c r="A5397" s="188"/>
      <c r="B5397" s="188"/>
      <c r="C5397" s="1"/>
      <c r="D5397" s="1"/>
      <c r="E5397" s="1"/>
      <c r="F5397" s="1"/>
    </row>
    <row r="5398" spans="1:6" x14ac:dyDescent="0.25">
      <c r="A5398" s="188"/>
      <c r="B5398" s="188"/>
      <c r="C5398" s="1"/>
      <c r="D5398" s="1"/>
      <c r="E5398" s="1"/>
      <c r="F5398" s="1"/>
    </row>
    <row r="5399" spans="1:6" x14ac:dyDescent="0.25">
      <c r="A5399" s="188"/>
      <c r="B5399" s="188"/>
      <c r="C5399" s="1"/>
      <c r="D5399" s="1"/>
      <c r="E5399" s="1"/>
      <c r="F5399" s="1"/>
    </row>
    <row r="5400" spans="1:6" x14ac:dyDescent="0.25">
      <c r="A5400" s="188"/>
      <c r="B5400" s="188"/>
      <c r="C5400" s="1"/>
      <c r="D5400" s="1"/>
      <c r="E5400" s="1"/>
      <c r="F5400" s="1"/>
    </row>
    <row r="5401" spans="1:6" x14ac:dyDescent="0.25">
      <c r="A5401" s="188"/>
      <c r="B5401" s="188"/>
      <c r="C5401" s="1"/>
      <c r="D5401" s="1"/>
      <c r="E5401" s="1"/>
      <c r="F5401" s="1"/>
    </row>
    <row r="5402" spans="1:6" x14ac:dyDescent="0.25">
      <c r="A5402" s="188"/>
      <c r="B5402" s="188"/>
      <c r="C5402" s="1"/>
      <c r="D5402" s="1"/>
      <c r="E5402" s="1"/>
      <c r="F5402" s="1"/>
    </row>
    <row r="5403" spans="1:6" x14ac:dyDescent="0.25">
      <c r="A5403" s="188"/>
      <c r="B5403" s="188"/>
      <c r="C5403" s="1"/>
      <c r="D5403" s="1"/>
      <c r="E5403" s="1"/>
      <c r="F5403" s="1"/>
    </row>
    <row r="5404" spans="1:6" x14ac:dyDescent="0.25">
      <c r="A5404" s="188"/>
      <c r="B5404" s="188"/>
      <c r="C5404" s="1"/>
      <c r="D5404" s="1"/>
      <c r="E5404" s="1"/>
      <c r="F5404" s="1"/>
    </row>
    <row r="5405" spans="1:6" x14ac:dyDescent="0.25">
      <c r="A5405" s="188"/>
      <c r="B5405" s="188"/>
      <c r="C5405" s="1"/>
      <c r="D5405" s="1"/>
      <c r="E5405" s="1"/>
      <c r="F5405" s="1"/>
    </row>
    <row r="5406" spans="1:6" x14ac:dyDescent="0.25">
      <c r="A5406" s="188"/>
      <c r="B5406" s="188"/>
      <c r="C5406" s="1"/>
      <c r="D5406" s="1"/>
      <c r="E5406" s="1"/>
      <c r="F5406" s="1"/>
    </row>
    <row r="5407" spans="1:6" x14ac:dyDescent="0.25">
      <c r="A5407" s="188"/>
      <c r="B5407" s="188"/>
      <c r="C5407" s="1"/>
      <c r="D5407" s="1"/>
      <c r="E5407" s="1"/>
      <c r="F5407" s="1"/>
    </row>
    <row r="5408" spans="1:6" x14ac:dyDescent="0.25">
      <c r="A5408" s="188"/>
      <c r="B5408" s="188"/>
      <c r="C5408" s="1"/>
      <c r="D5408" s="1"/>
      <c r="E5408" s="1"/>
      <c r="F5408" s="1"/>
    </row>
    <row r="5409" spans="1:6" x14ac:dyDescent="0.25">
      <c r="A5409" s="188"/>
      <c r="B5409" s="188"/>
      <c r="C5409" s="1"/>
      <c r="D5409" s="1"/>
      <c r="E5409" s="1"/>
      <c r="F5409" s="1"/>
    </row>
    <row r="5410" spans="1:6" x14ac:dyDescent="0.25">
      <c r="A5410" s="188"/>
      <c r="B5410" s="188"/>
      <c r="C5410" s="1"/>
      <c r="D5410" s="1"/>
      <c r="E5410" s="1"/>
      <c r="F5410" s="1"/>
    </row>
    <row r="5411" spans="1:6" x14ac:dyDescent="0.25">
      <c r="A5411" s="188"/>
      <c r="B5411" s="188"/>
      <c r="C5411" s="1"/>
      <c r="D5411" s="1"/>
      <c r="E5411" s="1"/>
      <c r="F5411" s="1"/>
    </row>
    <row r="5412" spans="1:6" x14ac:dyDescent="0.25">
      <c r="A5412" s="188"/>
      <c r="B5412" s="188"/>
      <c r="C5412" s="1"/>
      <c r="D5412" s="1"/>
      <c r="E5412" s="1"/>
      <c r="F5412" s="1"/>
    </row>
    <row r="5413" spans="1:6" x14ac:dyDescent="0.25">
      <c r="A5413" s="188"/>
      <c r="B5413" s="188"/>
      <c r="C5413" s="1"/>
      <c r="D5413" s="1"/>
      <c r="E5413" s="1"/>
      <c r="F5413" s="1"/>
    </row>
    <row r="5414" spans="1:6" x14ac:dyDescent="0.25">
      <c r="A5414" s="188"/>
      <c r="B5414" s="188"/>
      <c r="C5414" s="1"/>
      <c r="D5414" s="1"/>
      <c r="E5414" s="1"/>
      <c r="F5414" s="1"/>
    </row>
    <row r="5415" spans="1:6" x14ac:dyDescent="0.25">
      <c r="A5415" s="188"/>
      <c r="B5415" s="188"/>
      <c r="C5415" s="1"/>
      <c r="D5415" s="1"/>
      <c r="E5415" s="1"/>
      <c r="F5415" s="1"/>
    </row>
    <row r="5416" spans="1:6" x14ac:dyDescent="0.25">
      <c r="A5416" s="188"/>
      <c r="B5416" s="188"/>
      <c r="C5416" s="1"/>
      <c r="D5416" s="1"/>
      <c r="E5416" s="1"/>
      <c r="F5416" s="1"/>
    </row>
    <row r="5417" spans="1:6" x14ac:dyDescent="0.25">
      <c r="A5417" s="188"/>
      <c r="B5417" s="188"/>
      <c r="C5417" s="1"/>
      <c r="D5417" s="1"/>
      <c r="E5417" s="1"/>
      <c r="F5417" s="1"/>
    </row>
    <row r="5418" spans="1:6" x14ac:dyDescent="0.25">
      <c r="A5418" s="188"/>
      <c r="B5418" s="188"/>
      <c r="C5418" s="1"/>
      <c r="D5418" s="1"/>
      <c r="E5418" s="1"/>
      <c r="F5418" s="1"/>
    </row>
    <row r="5419" spans="1:6" x14ac:dyDescent="0.25">
      <c r="A5419" s="188"/>
      <c r="B5419" s="188"/>
      <c r="C5419" s="1"/>
      <c r="D5419" s="1"/>
      <c r="E5419" s="1"/>
      <c r="F5419" s="1"/>
    </row>
    <row r="5420" spans="1:6" x14ac:dyDescent="0.25">
      <c r="A5420" s="188"/>
      <c r="B5420" s="188"/>
      <c r="C5420" s="1"/>
      <c r="D5420" s="1"/>
      <c r="E5420" s="1"/>
      <c r="F5420" s="1"/>
    </row>
    <row r="5421" spans="1:6" x14ac:dyDescent="0.25">
      <c r="A5421" s="188"/>
      <c r="B5421" s="188"/>
      <c r="C5421" s="1"/>
      <c r="D5421" s="1"/>
      <c r="E5421" s="1"/>
      <c r="F5421" s="1"/>
    </row>
    <row r="5422" spans="1:6" x14ac:dyDescent="0.25">
      <c r="A5422" s="188"/>
      <c r="B5422" s="188"/>
      <c r="C5422" s="1"/>
      <c r="D5422" s="1"/>
      <c r="E5422" s="1"/>
      <c r="F5422" s="1"/>
    </row>
    <row r="5423" spans="1:6" x14ac:dyDescent="0.25">
      <c r="A5423" s="188"/>
      <c r="B5423" s="188"/>
      <c r="C5423" s="1"/>
      <c r="D5423" s="1"/>
      <c r="E5423" s="1"/>
      <c r="F5423" s="1"/>
    </row>
    <row r="5424" spans="1:6" x14ac:dyDescent="0.25">
      <c r="A5424" s="188"/>
      <c r="B5424" s="188"/>
      <c r="C5424" s="1"/>
      <c r="D5424" s="1"/>
      <c r="E5424" s="1"/>
      <c r="F5424" s="1"/>
    </row>
    <row r="5425" spans="1:6" x14ac:dyDescent="0.25">
      <c r="A5425" s="188"/>
      <c r="B5425" s="188"/>
      <c r="C5425" s="1"/>
      <c r="D5425" s="1"/>
      <c r="E5425" s="1"/>
      <c r="F5425" s="1"/>
    </row>
    <row r="5426" spans="1:6" x14ac:dyDescent="0.25">
      <c r="A5426" s="188"/>
      <c r="B5426" s="188"/>
      <c r="C5426" s="1"/>
      <c r="D5426" s="1"/>
      <c r="E5426" s="1"/>
      <c r="F5426" s="1"/>
    </row>
    <row r="5427" spans="1:6" x14ac:dyDescent="0.25">
      <c r="A5427" s="188"/>
      <c r="B5427" s="188"/>
      <c r="C5427" s="1"/>
      <c r="D5427" s="1"/>
      <c r="E5427" s="1"/>
      <c r="F5427" s="1"/>
    </row>
    <row r="5428" spans="1:6" x14ac:dyDescent="0.25">
      <c r="A5428" s="188"/>
      <c r="B5428" s="188"/>
      <c r="C5428" s="1"/>
      <c r="D5428" s="1"/>
      <c r="E5428" s="1"/>
      <c r="F5428" s="1"/>
    </row>
    <row r="5429" spans="1:6" x14ac:dyDescent="0.25">
      <c r="A5429" s="188"/>
      <c r="B5429" s="188"/>
      <c r="C5429" s="1"/>
      <c r="D5429" s="1"/>
      <c r="E5429" s="1"/>
      <c r="F5429" s="1"/>
    </row>
    <row r="5430" spans="1:6" x14ac:dyDescent="0.25">
      <c r="A5430" s="188"/>
      <c r="B5430" s="188"/>
      <c r="C5430" s="1"/>
      <c r="D5430" s="1"/>
      <c r="E5430" s="1"/>
      <c r="F5430" s="1"/>
    </row>
    <row r="5431" spans="1:6" x14ac:dyDescent="0.25">
      <c r="A5431" s="188"/>
      <c r="B5431" s="188"/>
      <c r="C5431" s="1"/>
      <c r="D5431" s="1"/>
      <c r="E5431" s="1"/>
      <c r="F5431" s="1"/>
    </row>
    <row r="5432" spans="1:6" x14ac:dyDescent="0.25">
      <c r="A5432" s="188"/>
      <c r="B5432" s="188"/>
      <c r="C5432" s="1"/>
      <c r="D5432" s="1"/>
      <c r="E5432" s="1"/>
      <c r="F5432" s="1"/>
    </row>
    <row r="5433" spans="1:6" x14ac:dyDescent="0.25">
      <c r="A5433" s="188"/>
      <c r="B5433" s="188"/>
      <c r="C5433" s="1"/>
      <c r="D5433" s="1"/>
      <c r="E5433" s="1"/>
      <c r="F5433" s="1"/>
    </row>
    <row r="5434" spans="1:6" x14ac:dyDescent="0.25">
      <c r="A5434" s="188"/>
      <c r="B5434" s="188"/>
      <c r="C5434" s="1"/>
      <c r="D5434" s="1"/>
      <c r="E5434" s="1"/>
      <c r="F5434" s="1"/>
    </row>
    <row r="5435" spans="1:6" x14ac:dyDescent="0.25">
      <c r="A5435" s="188"/>
      <c r="B5435" s="188"/>
      <c r="C5435" s="1"/>
      <c r="D5435" s="1"/>
      <c r="E5435" s="1"/>
      <c r="F5435" s="1"/>
    </row>
    <row r="5436" spans="1:6" x14ac:dyDescent="0.25">
      <c r="A5436" s="188"/>
      <c r="B5436" s="188"/>
      <c r="C5436" s="1"/>
      <c r="D5436" s="1"/>
      <c r="E5436" s="1"/>
      <c r="F5436" s="1"/>
    </row>
    <row r="5437" spans="1:6" x14ac:dyDescent="0.25">
      <c r="A5437" s="188"/>
      <c r="B5437" s="188"/>
      <c r="C5437" s="1"/>
      <c r="D5437" s="1"/>
      <c r="E5437" s="1"/>
      <c r="F5437" s="1"/>
    </row>
    <row r="5438" spans="1:6" x14ac:dyDescent="0.25">
      <c r="A5438" s="188"/>
      <c r="B5438" s="188"/>
      <c r="C5438" s="1"/>
      <c r="D5438" s="1"/>
      <c r="E5438" s="1"/>
      <c r="F5438" s="1"/>
    </row>
    <row r="5439" spans="1:6" x14ac:dyDescent="0.25">
      <c r="A5439" s="188"/>
      <c r="B5439" s="188"/>
      <c r="C5439" s="1"/>
      <c r="D5439" s="1"/>
      <c r="E5439" s="1"/>
      <c r="F5439" s="1"/>
    </row>
    <row r="5440" spans="1:6" x14ac:dyDescent="0.25">
      <c r="A5440" s="188"/>
      <c r="B5440" s="188"/>
      <c r="C5440" s="1"/>
      <c r="D5440" s="1"/>
      <c r="E5440" s="1"/>
      <c r="F5440" s="1"/>
    </row>
    <row r="5441" spans="1:6" x14ac:dyDescent="0.25">
      <c r="A5441" s="188"/>
      <c r="B5441" s="188"/>
      <c r="C5441" s="1"/>
      <c r="D5441" s="1"/>
      <c r="E5441" s="1"/>
      <c r="F5441" s="1"/>
    </row>
    <row r="5442" spans="1:6" x14ac:dyDescent="0.25">
      <c r="A5442" s="188"/>
      <c r="B5442" s="188"/>
      <c r="C5442" s="1"/>
      <c r="D5442" s="1"/>
      <c r="E5442" s="1"/>
      <c r="F5442" s="1"/>
    </row>
    <row r="5443" spans="1:6" x14ac:dyDescent="0.25">
      <c r="A5443" s="188"/>
      <c r="B5443" s="188"/>
      <c r="C5443" s="1"/>
      <c r="D5443" s="1"/>
      <c r="E5443" s="1"/>
      <c r="F5443" s="1"/>
    </row>
    <row r="5444" spans="1:6" x14ac:dyDescent="0.25">
      <c r="A5444" s="188"/>
      <c r="B5444" s="188"/>
      <c r="C5444" s="1"/>
      <c r="D5444" s="1"/>
      <c r="E5444" s="1"/>
      <c r="F5444" s="1"/>
    </row>
    <row r="5445" spans="1:6" x14ac:dyDescent="0.25">
      <c r="A5445" s="188"/>
      <c r="B5445" s="188"/>
      <c r="C5445" s="1"/>
      <c r="D5445" s="1"/>
      <c r="E5445" s="1"/>
      <c r="F5445" s="1"/>
    </row>
    <row r="5446" spans="1:6" x14ac:dyDescent="0.25">
      <c r="A5446" s="188"/>
      <c r="B5446" s="188"/>
      <c r="C5446" s="1"/>
      <c r="D5446" s="1"/>
      <c r="E5446" s="1"/>
      <c r="F5446" s="1"/>
    </row>
    <row r="5447" spans="1:6" x14ac:dyDescent="0.25">
      <c r="A5447" s="188"/>
      <c r="B5447" s="188"/>
      <c r="C5447" s="1"/>
      <c r="D5447" s="1"/>
      <c r="E5447" s="1"/>
      <c r="F5447" s="1"/>
    </row>
    <row r="5448" spans="1:6" x14ac:dyDescent="0.25">
      <c r="A5448" s="188"/>
      <c r="B5448" s="188"/>
      <c r="C5448" s="1"/>
      <c r="D5448" s="1"/>
      <c r="E5448" s="1"/>
      <c r="F5448" s="1"/>
    </row>
    <row r="5449" spans="1:6" x14ac:dyDescent="0.25">
      <c r="A5449" s="188"/>
      <c r="B5449" s="188"/>
      <c r="C5449" s="1"/>
      <c r="D5449" s="1"/>
      <c r="E5449" s="1"/>
      <c r="F5449" s="1"/>
    </row>
    <row r="5450" spans="1:6" x14ac:dyDescent="0.25">
      <c r="A5450" s="188"/>
      <c r="B5450" s="188"/>
      <c r="C5450" s="1"/>
      <c r="D5450" s="1"/>
      <c r="E5450" s="1"/>
      <c r="F5450" s="1"/>
    </row>
    <row r="5451" spans="1:6" x14ac:dyDescent="0.25">
      <c r="A5451" s="188"/>
      <c r="B5451" s="188"/>
      <c r="C5451" s="1"/>
      <c r="D5451" s="1"/>
      <c r="E5451" s="1"/>
      <c r="F5451" s="1"/>
    </row>
    <row r="5452" spans="1:6" x14ac:dyDescent="0.25">
      <c r="A5452" s="188"/>
      <c r="B5452" s="188"/>
      <c r="C5452" s="1"/>
      <c r="D5452" s="1"/>
      <c r="E5452" s="1"/>
      <c r="F5452" s="1"/>
    </row>
    <row r="5453" spans="1:6" x14ac:dyDescent="0.25">
      <c r="A5453" s="188"/>
      <c r="B5453" s="188"/>
      <c r="C5453" s="1"/>
      <c r="D5453" s="1"/>
      <c r="E5453" s="1"/>
      <c r="F5453" s="1"/>
    </row>
    <row r="5454" spans="1:6" x14ac:dyDescent="0.25">
      <c r="A5454" s="188"/>
      <c r="B5454" s="188"/>
      <c r="C5454" s="1"/>
      <c r="D5454" s="1"/>
      <c r="E5454" s="1"/>
      <c r="F5454" s="1"/>
    </row>
    <row r="5455" spans="1:6" x14ac:dyDescent="0.25">
      <c r="A5455" s="188"/>
      <c r="B5455" s="188"/>
      <c r="C5455" s="1"/>
      <c r="D5455" s="1"/>
      <c r="E5455" s="1"/>
      <c r="F5455" s="1"/>
    </row>
    <row r="5456" spans="1:6" x14ac:dyDescent="0.25">
      <c r="A5456" s="188"/>
      <c r="B5456" s="188"/>
      <c r="C5456" s="1"/>
      <c r="D5456" s="1"/>
      <c r="E5456" s="1"/>
      <c r="F5456" s="1"/>
    </row>
    <row r="5457" spans="1:6" x14ac:dyDescent="0.25">
      <c r="A5457" s="188"/>
      <c r="B5457" s="188"/>
      <c r="C5457" s="1"/>
      <c r="D5457" s="1"/>
      <c r="E5457" s="1"/>
      <c r="F5457" s="1"/>
    </row>
    <row r="5458" spans="1:6" x14ac:dyDescent="0.25">
      <c r="A5458" s="188"/>
      <c r="B5458" s="188"/>
      <c r="C5458" s="1"/>
      <c r="D5458" s="1"/>
      <c r="E5458" s="1"/>
      <c r="F5458" s="1"/>
    </row>
    <row r="5459" spans="1:6" x14ac:dyDescent="0.25">
      <c r="A5459" s="188"/>
      <c r="B5459" s="188"/>
      <c r="C5459" s="1"/>
      <c r="D5459" s="1"/>
      <c r="E5459" s="1"/>
      <c r="F5459" s="1"/>
    </row>
    <row r="5460" spans="1:6" x14ac:dyDescent="0.25">
      <c r="A5460" s="188"/>
      <c r="B5460" s="188"/>
      <c r="C5460" s="1"/>
      <c r="D5460" s="1"/>
      <c r="E5460" s="1"/>
      <c r="F5460" s="1"/>
    </row>
    <row r="5461" spans="1:6" x14ac:dyDescent="0.25">
      <c r="A5461" s="188"/>
      <c r="B5461" s="188"/>
      <c r="C5461" s="1"/>
      <c r="D5461" s="1"/>
      <c r="E5461" s="1"/>
      <c r="F5461" s="1"/>
    </row>
    <row r="5462" spans="1:6" x14ac:dyDescent="0.25">
      <c r="A5462" s="188"/>
      <c r="B5462" s="188"/>
      <c r="C5462" s="1"/>
      <c r="D5462" s="1"/>
      <c r="E5462" s="1"/>
      <c r="F5462" s="1"/>
    </row>
    <row r="5463" spans="1:6" x14ac:dyDescent="0.25">
      <c r="A5463" s="188"/>
      <c r="B5463" s="188"/>
      <c r="C5463" s="1"/>
      <c r="D5463" s="1"/>
      <c r="E5463" s="1"/>
      <c r="F5463" s="1"/>
    </row>
    <row r="5464" spans="1:6" x14ac:dyDescent="0.25">
      <c r="A5464" s="188"/>
      <c r="B5464" s="188"/>
      <c r="C5464" s="1"/>
      <c r="D5464" s="1"/>
      <c r="E5464" s="1"/>
      <c r="F5464" s="1"/>
    </row>
    <row r="5465" spans="1:6" x14ac:dyDescent="0.25">
      <c r="A5465" s="188"/>
      <c r="B5465" s="188"/>
      <c r="C5465" s="1"/>
      <c r="D5465" s="1"/>
      <c r="E5465" s="1"/>
      <c r="F5465" s="1"/>
    </row>
    <row r="5466" spans="1:6" x14ac:dyDescent="0.25">
      <c r="A5466" s="188"/>
      <c r="B5466" s="188"/>
      <c r="C5466" s="1"/>
      <c r="D5466" s="1"/>
      <c r="E5466" s="1"/>
      <c r="F5466" s="1"/>
    </row>
    <row r="5467" spans="1:6" x14ac:dyDescent="0.25">
      <c r="A5467" s="188"/>
      <c r="B5467" s="188"/>
      <c r="C5467" s="1"/>
      <c r="D5467" s="1"/>
      <c r="E5467" s="1"/>
      <c r="F5467" s="1"/>
    </row>
    <row r="5468" spans="1:6" x14ac:dyDescent="0.25">
      <c r="A5468" s="188"/>
      <c r="B5468" s="188"/>
      <c r="C5468" s="1"/>
      <c r="D5468" s="1"/>
      <c r="E5468" s="1"/>
      <c r="F5468" s="1"/>
    </row>
    <row r="5469" spans="1:6" x14ac:dyDescent="0.25">
      <c r="A5469" s="188"/>
      <c r="B5469" s="188"/>
      <c r="C5469" s="1"/>
      <c r="D5469" s="1"/>
      <c r="E5469" s="1"/>
      <c r="F5469" s="1"/>
    </row>
    <row r="5470" spans="1:6" x14ac:dyDescent="0.25">
      <c r="A5470" s="188"/>
      <c r="B5470" s="188"/>
      <c r="C5470" s="1"/>
      <c r="D5470" s="1"/>
      <c r="E5470" s="1"/>
      <c r="F5470" s="1"/>
    </row>
    <row r="5471" spans="1:6" x14ac:dyDescent="0.25">
      <c r="A5471" s="188"/>
      <c r="B5471" s="188"/>
      <c r="C5471" s="1"/>
      <c r="D5471" s="1"/>
      <c r="E5471" s="1"/>
      <c r="F5471" s="1"/>
    </row>
    <row r="5472" spans="1:6" x14ac:dyDescent="0.25">
      <c r="A5472" s="188"/>
      <c r="B5472" s="188"/>
      <c r="C5472" s="1"/>
      <c r="D5472" s="1"/>
      <c r="E5472" s="1"/>
      <c r="F5472" s="1"/>
    </row>
    <row r="5473" spans="1:6" x14ac:dyDescent="0.25">
      <c r="A5473" s="188"/>
      <c r="B5473" s="188"/>
      <c r="C5473" s="1"/>
      <c r="D5473" s="1"/>
      <c r="E5473" s="1"/>
      <c r="F5473" s="1"/>
    </row>
    <row r="5474" spans="1:6" x14ac:dyDescent="0.25">
      <c r="A5474" s="188"/>
      <c r="B5474" s="188"/>
      <c r="C5474" s="1"/>
      <c r="D5474" s="1"/>
      <c r="E5474" s="1"/>
      <c r="F5474" s="1"/>
    </row>
    <row r="5475" spans="1:6" x14ac:dyDescent="0.25">
      <c r="A5475" s="188"/>
      <c r="B5475" s="188"/>
      <c r="C5475" s="1"/>
      <c r="D5475" s="1"/>
      <c r="E5475" s="1"/>
      <c r="F5475" s="1"/>
    </row>
    <row r="5476" spans="1:6" x14ac:dyDescent="0.25">
      <c r="A5476" s="188"/>
      <c r="B5476" s="188"/>
      <c r="C5476" s="1"/>
      <c r="D5476" s="1"/>
      <c r="E5476" s="1"/>
      <c r="F5476" s="1"/>
    </row>
    <row r="5477" spans="1:6" x14ac:dyDescent="0.25">
      <c r="A5477" s="188"/>
      <c r="B5477" s="188"/>
      <c r="C5477" s="1"/>
      <c r="D5477" s="1"/>
      <c r="E5477" s="1"/>
      <c r="F5477" s="1"/>
    </row>
    <row r="5478" spans="1:6" x14ac:dyDescent="0.25">
      <c r="A5478" s="188"/>
      <c r="B5478" s="188"/>
      <c r="C5478" s="1"/>
      <c r="D5478" s="1"/>
      <c r="E5478" s="1"/>
      <c r="F5478" s="1"/>
    </row>
    <row r="5479" spans="1:6" x14ac:dyDescent="0.25">
      <c r="A5479" s="188"/>
      <c r="B5479" s="188"/>
      <c r="C5479" s="1"/>
      <c r="D5479" s="1"/>
      <c r="E5479" s="1"/>
      <c r="F5479" s="1"/>
    </row>
    <row r="5480" spans="1:6" x14ac:dyDescent="0.25">
      <c r="A5480" s="188"/>
      <c r="B5480" s="188"/>
      <c r="C5480" s="1"/>
      <c r="D5480" s="1"/>
      <c r="E5480" s="1"/>
      <c r="F5480" s="1"/>
    </row>
    <row r="5481" spans="1:6" x14ac:dyDescent="0.25">
      <c r="A5481" s="188"/>
      <c r="B5481" s="188"/>
      <c r="C5481" s="1"/>
      <c r="D5481" s="1"/>
      <c r="E5481" s="1"/>
      <c r="F5481" s="1"/>
    </row>
    <row r="5482" spans="1:6" x14ac:dyDescent="0.25">
      <c r="A5482" s="188"/>
      <c r="B5482" s="188"/>
      <c r="C5482" s="1"/>
      <c r="D5482" s="1"/>
      <c r="E5482" s="1"/>
      <c r="F5482" s="1"/>
    </row>
    <row r="5483" spans="1:6" x14ac:dyDescent="0.25">
      <c r="A5483" s="188"/>
      <c r="B5483" s="188"/>
      <c r="C5483" s="1"/>
      <c r="D5483" s="1"/>
      <c r="E5483" s="1"/>
      <c r="F5483" s="1"/>
    </row>
    <row r="5484" spans="1:6" x14ac:dyDescent="0.25">
      <c r="A5484" s="188"/>
      <c r="B5484" s="188"/>
      <c r="C5484" s="1"/>
      <c r="D5484" s="1"/>
      <c r="E5484" s="1"/>
      <c r="F5484" s="1"/>
    </row>
    <row r="5485" spans="1:6" x14ac:dyDescent="0.25">
      <c r="A5485" s="188"/>
      <c r="B5485" s="188"/>
      <c r="C5485" s="1"/>
      <c r="D5485" s="1"/>
      <c r="E5485" s="1"/>
      <c r="F5485" s="1"/>
    </row>
    <row r="5486" spans="1:6" x14ac:dyDescent="0.25">
      <c r="A5486" s="188"/>
      <c r="B5486" s="188"/>
      <c r="C5486" s="1"/>
      <c r="D5486" s="1"/>
      <c r="E5486" s="1"/>
      <c r="F5486" s="1"/>
    </row>
    <row r="5487" spans="1:6" x14ac:dyDescent="0.25">
      <c r="A5487" s="188"/>
      <c r="B5487" s="188"/>
      <c r="C5487" s="1"/>
      <c r="D5487" s="1"/>
      <c r="E5487" s="1"/>
      <c r="F5487" s="1"/>
    </row>
    <row r="5488" spans="1:6" x14ac:dyDescent="0.25">
      <c r="A5488" s="188"/>
      <c r="B5488" s="188"/>
      <c r="C5488" s="1"/>
      <c r="D5488" s="1"/>
      <c r="E5488" s="1"/>
      <c r="F5488" s="1"/>
    </row>
    <row r="5489" spans="1:6" x14ac:dyDescent="0.25">
      <c r="A5489" s="188"/>
      <c r="B5489" s="188"/>
      <c r="C5489" s="1"/>
      <c r="D5489" s="1"/>
      <c r="E5489" s="1"/>
      <c r="F5489" s="1"/>
    </row>
    <row r="5490" spans="1:6" x14ac:dyDescent="0.25">
      <c r="A5490" s="188"/>
      <c r="B5490" s="188"/>
      <c r="C5490" s="1"/>
      <c r="D5490" s="1"/>
      <c r="E5490" s="1"/>
      <c r="F5490" s="1"/>
    </row>
    <row r="5491" spans="1:6" x14ac:dyDescent="0.25">
      <c r="A5491" s="188"/>
      <c r="B5491" s="188"/>
      <c r="C5491" s="1"/>
      <c r="D5491" s="1"/>
      <c r="E5491" s="1"/>
      <c r="F5491" s="1"/>
    </row>
    <row r="5492" spans="1:6" x14ac:dyDescent="0.25">
      <c r="A5492" s="188"/>
      <c r="B5492" s="188"/>
      <c r="C5492" s="1"/>
      <c r="D5492" s="1"/>
      <c r="E5492" s="1"/>
      <c r="F5492" s="1"/>
    </row>
    <row r="5493" spans="1:6" x14ac:dyDescent="0.25">
      <c r="A5493" s="188"/>
      <c r="B5493" s="188"/>
      <c r="C5493" s="1"/>
      <c r="D5493" s="1"/>
      <c r="E5493" s="1"/>
      <c r="F5493" s="1"/>
    </row>
    <row r="5494" spans="1:6" x14ac:dyDescent="0.25">
      <c r="A5494" s="188"/>
      <c r="B5494" s="188"/>
      <c r="C5494" s="1"/>
      <c r="D5494" s="1"/>
      <c r="E5494" s="1"/>
      <c r="F5494" s="1"/>
    </row>
    <row r="5495" spans="1:6" x14ac:dyDescent="0.25">
      <c r="A5495" s="188"/>
      <c r="B5495" s="188"/>
      <c r="C5495" s="1"/>
      <c r="D5495" s="1"/>
      <c r="E5495" s="1"/>
      <c r="F5495" s="1"/>
    </row>
    <row r="5496" spans="1:6" x14ac:dyDescent="0.25">
      <c r="A5496" s="188"/>
      <c r="B5496" s="188"/>
      <c r="C5496" s="1"/>
      <c r="D5496" s="1"/>
      <c r="E5496" s="1"/>
      <c r="F5496" s="1"/>
    </row>
    <row r="5497" spans="1:6" x14ac:dyDescent="0.25">
      <c r="A5497" s="188"/>
      <c r="B5497" s="188"/>
      <c r="C5497" s="1"/>
      <c r="D5497" s="1"/>
      <c r="E5497" s="1"/>
      <c r="F5497" s="1"/>
    </row>
    <row r="5498" spans="1:6" x14ac:dyDescent="0.25">
      <c r="A5498" s="188"/>
      <c r="B5498" s="188"/>
      <c r="C5498" s="1"/>
      <c r="D5498" s="1"/>
      <c r="E5498" s="1"/>
      <c r="F5498" s="1"/>
    </row>
    <row r="5499" spans="1:6" x14ac:dyDescent="0.25">
      <c r="A5499" s="188"/>
      <c r="B5499" s="188"/>
      <c r="C5499" s="1"/>
      <c r="D5499" s="1"/>
      <c r="E5499" s="1"/>
      <c r="F5499" s="1"/>
    </row>
    <row r="5500" spans="1:6" x14ac:dyDescent="0.25">
      <c r="A5500" s="188"/>
      <c r="B5500" s="188"/>
      <c r="C5500" s="1"/>
      <c r="D5500" s="1"/>
      <c r="E5500" s="1"/>
      <c r="F5500" s="1"/>
    </row>
    <row r="5501" spans="1:6" x14ac:dyDescent="0.25">
      <c r="A5501" s="188"/>
      <c r="B5501" s="188"/>
      <c r="C5501" s="1"/>
      <c r="D5501" s="1"/>
      <c r="E5501" s="1"/>
      <c r="F5501" s="1"/>
    </row>
    <row r="5502" spans="1:6" x14ac:dyDescent="0.25">
      <c r="A5502" s="188"/>
      <c r="B5502" s="188"/>
      <c r="C5502" s="1"/>
      <c r="D5502" s="1"/>
      <c r="E5502" s="1"/>
      <c r="F5502" s="1"/>
    </row>
    <row r="5503" spans="1:6" x14ac:dyDescent="0.25">
      <c r="A5503" s="188"/>
      <c r="B5503" s="188"/>
      <c r="C5503" s="1"/>
      <c r="D5503" s="1"/>
      <c r="E5503" s="1"/>
      <c r="F5503" s="1"/>
    </row>
    <row r="5504" spans="1:6" x14ac:dyDescent="0.25">
      <c r="A5504" s="188"/>
      <c r="B5504" s="188"/>
      <c r="C5504" s="1"/>
      <c r="D5504" s="1"/>
      <c r="E5504" s="1"/>
      <c r="F5504" s="1"/>
    </row>
    <row r="5505" spans="1:6" x14ac:dyDescent="0.25">
      <c r="A5505" s="188"/>
      <c r="B5505" s="188"/>
      <c r="C5505" s="1"/>
      <c r="D5505" s="1"/>
      <c r="E5505" s="1"/>
      <c r="F5505" s="1"/>
    </row>
    <row r="5506" spans="1:6" x14ac:dyDescent="0.25">
      <c r="A5506" s="188"/>
      <c r="B5506" s="188"/>
      <c r="C5506" s="1"/>
      <c r="D5506" s="1"/>
      <c r="E5506" s="1"/>
      <c r="F5506" s="1"/>
    </row>
    <row r="5507" spans="1:6" x14ac:dyDescent="0.25">
      <c r="A5507" s="188"/>
      <c r="B5507" s="188"/>
      <c r="C5507" s="1"/>
      <c r="D5507" s="1"/>
      <c r="E5507" s="1"/>
      <c r="F5507" s="1"/>
    </row>
    <row r="5508" spans="1:6" x14ac:dyDescent="0.25">
      <c r="A5508" s="188"/>
      <c r="B5508" s="188"/>
      <c r="C5508" s="1"/>
      <c r="D5508" s="1"/>
      <c r="E5508" s="1"/>
      <c r="F5508" s="1"/>
    </row>
    <row r="5509" spans="1:6" x14ac:dyDescent="0.25">
      <c r="A5509" s="188"/>
      <c r="B5509" s="188"/>
      <c r="C5509" s="1"/>
      <c r="D5509" s="1"/>
      <c r="E5509" s="1"/>
      <c r="F5509" s="1"/>
    </row>
    <row r="5510" spans="1:6" x14ac:dyDescent="0.25">
      <c r="A5510" s="188"/>
      <c r="B5510" s="188"/>
      <c r="C5510" s="1"/>
      <c r="D5510" s="1"/>
      <c r="E5510" s="1"/>
      <c r="F5510" s="1"/>
    </row>
    <row r="5511" spans="1:6" x14ac:dyDescent="0.25">
      <c r="A5511" s="188"/>
      <c r="B5511" s="188"/>
      <c r="C5511" s="1"/>
      <c r="D5511" s="1"/>
      <c r="E5511" s="1"/>
      <c r="F5511" s="1"/>
    </row>
    <row r="5512" spans="1:6" x14ac:dyDescent="0.25">
      <c r="A5512" s="188"/>
      <c r="B5512" s="188"/>
      <c r="C5512" s="1"/>
      <c r="D5512" s="1"/>
      <c r="E5512" s="1"/>
      <c r="F5512" s="1"/>
    </row>
    <row r="5513" spans="1:6" x14ac:dyDescent="0.25">
      <c r="A5513" s="188"/>
      <c r="B5513" s="188"/>
      <c r="C5513" s="1"/>
      <c r="D5513" s="1"/>
      <c r="E5513" s="1"/>
      <c r="F5513" s="1"/>
    </row>
    <row r="5514" spans="1:6" x14ac:dyDescent="0.25">
      <c r="A5514" s="188"/>
      <c r="B5514" s="188"/>
      <c r="C5514" s="1"/>
      <c r="D5514" s="1"/>
      <c r="E5514" s="1"/>
      <c r="F5514" s="1"/>
    </row>
    <row r="5515" spans="1:6" x14ac:dyDescent="0.25">
      <c r="A5515" s="188"/>
      <c r="B5515" s="188"/>
      <c r="C5515" s="1"/>
      <c r="D5515" s="1"/>
      <c r="E5515" s="1"/>
      <c r="F5515" s="1"/>
    </row>
    <row r="5516" spans="1:6" x14ac:dyDescent="0.25">
      <c r="A5516" s="188"/>
      <c r="B5516" s="188"/>
      <c r="C5516" s="1"/>
      <c r="D5516" s="1"/>
      <c r="E5516" s="1"/>
      <c r="F5516" s="1"/>
    </row>
    <row r="5517" spans="1:6" x14ac:dyDescent="0.25">
      <c r="A5517" s="188"/>
      <c r="B5517" s="188"/>
      <c r="C5517" s="1"/>
      <c r="D5517" s="1"/>
      <c r="E5517" s="1"/>
      <c r="F5517" s="1"/>
    </row>
    <row r="5518" spans="1:6" x14ac:dyDescent="0.25">
      <c r="A5518" s="188"/>
      <c r="B5518" s="188"/>
      <c r="C5518" s="1"/>
      <c r="D5518" s="1"/>
      <c r="E5518" s="1"/>
      <c r="F5518" s="1"/>
    </row>
    <row r="5519" spans="1:6" x14ac:dyDescent="0.25">
      <c r="A5519" s="188"/>
      <c r="B5519" s="188"/>
      <c r="C5519" s="1"/>
      <c r="D5519" s="1"/>
      <c r="E5519" s="1"/>
      <c r="F5519" s="1"/>
    </row>
    <row r="5520" spans="1:6" x14ac:dyDescent="0.25">
      <c r="A5520" s="188"/>
      <c r="B5520" s="188"/>
      <c r="C5520" s="1"/>
      <c r="D5520" s="1"/>
      <c r="E5520" s="1"/>
      <c r="F5520" s="1"/>
    </row>
    <row r="5521" spans="1:6" x14ac:dyDescent="0.25">
      <c r="A5521" s="188"/>
      <c r="B5521" s="188"/>
      <c r="C5521" s="1"/>
      <c r="D5521" s="1"/>
      <c r="E5521" s="1"/>
      <c r="F5521" s="1"/>
    </row>
    <row r="5522" spans="1:6" x14ac:dyDescent="0.25">
      <c r="A5522" s="188"/>
      <c r="B5522" s="188"/>
      <c r="C5522" s="1"/>
      <c r="D5522" s="1"/>
      <c r="E5522" s="1"/>
      <c r="F5522" s="1"/>
    </row>
    <row r="5523" spans="1:6" x14ac:dyDescent="0.25">
      <c r="A5523" s="188"/>
      <c r="B5523" s="188"/>
      <c r="C5523" s="1"/>
      <c r="D5523" s="1"/>
      <c r="E5523" s="1"/>
      <c r="F5523" s="1"/>
    </row>
    <row r="5524" spans="1:6" x14ac:dyDescent="0.25">
      <c r="A5524" s="188"/>
      <c r="B5524" s="188"/>
      <c r="C5524" s="1"/>
      <c r="D5524" s="1"/>
      <c r="E5524" s="1"/>
      <c r="F5524" s="1"/>
    </row>
    <row r="5525" spans="1:6" x14ac:dyDescent="0.25">
      <c r="A5525" s="188"/>
      <c r="B5525" s="188"/>
      <c r="C5525" s="1"/>
      <c r="D5525" s="1"/>
      <c r="E5525" s="1"/>
      <c r="F5525" s="1"/>
    </row>
    <row r="5526" spans="1:6" x14ac:dyDescent="0.25">
      <c r="A5526" s="188"/>
      <c r="B5526" s="188"/>
      <c r="C5526" s="1"/>
      <c r="D5526" s="1"/>
      <c r="E5526" s="1"/>
      <c r="F5526" s="1"/>
    </row>
    <row r="5527" spans="1:6" x14ac:dyDescent="0.25">
      <c r="A5527" s="188"/>
      <c r="B5527" s="188"/>
      <c r="C5527" s="1"/>
      <c r="D5527" s="1"/>
      <c r="E5527" s="1"/>
      <c r="F5527" s="1"/>
    </row>
    <row r="5528" spans="1:6" x14ac:dyDescent="0.25">
      <c r="A5528" s="188"/>
      <c r="B5528" s="188"/>
      <c r="C5528" s="1"/>
      <c r="D5528" s="1"/>
      <c r="E5528" s="1"/>
      <c r="F5528" s="1"/>
    </row>
    <row r="5529" spans="1:6" x14ac:dyDescent="0.25">
      <c r="A5529" s="188"/>
      <c r="B5529" s="188"/>
      <c r="C5529" s="1"/>
      <c r="D5529" s="1"/>
      <c r="E5529" s="1"/>
      <c r="F5529" s="1"/>
    </row>
    <row r="5530" spans="1:6" x14ac:dyDescent="0.25">
      <c r="A5530" s="188"/>
      <c r="B5530" s="188"/>
      <c r="C5530" s="1"/>
      <c r="D5530" s="1"/>
      <c r="E5530" s="1"/>
      <c r="F5530" s="1"/>
    </row>
    <row r="5531" spans="1:6" x14ac:dyDescent="0.25">
      <c r="A5531" s="188"/>
      <c r="B5531" s="188"/>
      <c r="C5531" s="1"/>
      <c r="D5531" s="1"/>
      <c r="E5531" s="1"/>
      <c r="F5531" s="1"/>
    </row>
    <row r="5532" spans="1:6" x14ac:dyDescent="0.25">
      <c r="A5532" s="188"/>
      <c r="B5532" s="188"/>
      <c r="C5532" s="1"/>
      <c r="D5532" s="1"/>
      <c r="E5532" s="1"/>
      <c r="F5532" s="1"/>
    </row>
    <row r="5533" spans="1:6" x14ac:dyDescent="0.25">
      <c r="A5533" s="188"/>
      <c r="B5533" s="188"/>
      <c r="C5533" s="1"/>
      <c r="D5533" s="1"/>
      <c r="E5533" s="1"/>
      <c r="F5533" s="1"/>
    </row>
    <row r="5534" spans="1:6" x14ac:dyDescent="0.25">
      <c r="A5534" s="188"/>
      <c r="B5534" s="188"/>
      <c r="C5534" s="1"/>
      <c r="D5534" s="1"/>
      <c r="E5534" s="1"/>
      <c r="F5534" s="1"/>
    </row>
    <row r="5535" spans="1:6" x14ac:dyDescent="0.25">
      <c r="A5535" s="188"/>
      <c r="B5535" s="188"/>
      <c r="C5535" s="1"/>
      <c r="D5535" s="1"/>
      <c r="E5535" s="1"/>
      <c r="F5535" s="1"/>
    </row>
    <row r="5536" spans="1:6" x14ac:dyDescent="0.25">
      <c r="A5536" s="188"/>
      <c r="B5536" s="188"/>
      <c r="C5536" s="1"/>
      <c r="D5536" s="1"/>
      <c r="E5536" s="1"/>
      <c r="F5536" s="1"/>
    </row>
    <row r="5537" spans="1:6" x14ac:dyDescent="0.25">
      <c r="A5537" s="188"/>
      <c r="B5537" s="188"/>
      <c r="C5537" s="1"/>
      <c r="D5537" s="1"/>
      <c r="E5537" s="1"/>
      <c r="F5537" s="1"/>
    </row>
    <row r="5538" spans="1:6" x14ac:dyDescent="0.25">
      <c r="A5538" s="188"/>
      <c r="B5538" s="188"/>
      <c r="C5538" s="1"/>
      <c r="D5538" s="1"/>
      <c r="E5538" s="1"/>
      <c r="F5538" s="1"/>
    </row>
    <row r="5539" spans="1:6" x14ac:dyDescent="0.25">
      <c r="A5539" s="188"/>
      <c r="B5539" s="188"/>
      <c r="C5539" s="1"/>
      <c r="D5539" s="1"/>
      <c r="E5539" s="1"/>
      <c r="F5539" s="1"/>
    </row>
    <row r="5540" spans="1:6" x14ac:dyDescent="0.25">
      <c r="A5540" s="188"/>
      <c r="B5540" s="188"/>
      <c r="C5540" s="1"/>
      <c r="D5540" s="1"/>
      <c r="E5540" s="1"/>
      <c r="F5540" s="1"/>
    </row>
    <row r="5541" spans="1:6" x14ac:dyDescent="0.25">
      <c r="A5541" s="188"/>
      <c r="B5541" s="188"/>
      <c r="C5541" s="1"/>
      <c r="D5541" s="1"/>
      <c r="E5541" s="1"/>
      <c r="F5541" s="1"/>
    </row>
    <row r="5542" spans="1:6" x14ac:dyDescent="0.25">
      <c r="A5542" s="188"/>
      <c r="B5542" s="188"/>
      <c r="C5542" s="1"/>
      <c r="D5542" s="1"/>
      <c r="E5542" s="1"/>
      <c r="F5542" s="1"/>
    </row>
    <row r="5543" spans="1:6" x14ac:dyDescent="0.25">
      <c r="A5543" s="188"/>
      <c r="B5543" s="188"/>
      <c r="C5543" s="1"/>
      <c r="D5543" s="1"/>
      <c r="E5543" s="1"/>
      <c r="F5543" s="1"/>
    </row>
    <row r="5544" spans="1:6" x14ac:dyDescent="0.25">
      <c r="A5544" s="188"/>
      <c r="B5544" s="188"/>
      <c r="C5544" s="1"/>
      <c r="D5544" s="1"/>
      <c r="E5544" s="1"/>
      <c r="F5544" s="1"/>
    </row>
    <row r="5545" spans="1:6" x14ac:dyDescent="0.25">
      <c r="A5545" s="188"/>
      <c r="B5545" s="188"/>
      <c r="C5545" s="1"/>
      <c r="D5545" s="1"/>
      <c r="E5545" s="1"/>
      <c r="F5545" s="1"/>
    </row>
    <row r="5546" spans="1:6" x14ac:dyDescent="0.25">
      <c r="A5546" s="188"/>
      <c r="B5546" s="188"/>
      <c r="C5546" s="1"/>
      <c r="D5546" s="1"/>
      <c r="E5546" s="1"/>
      <c r="F5546" s="1"/>
    </row>
    <row r="5547" spans="1:6" x14ac:dyDescent="0.25">
      <c r="A5547" s="188"/>
      <c r="B5547" s="188"/>
      <c r="C5547" s="1"/>
      <c r="D5547" s="1"/>
      <c r="E5547" s="1"/>
      <c r="F5547" s="1"/>
    </row>
    <row r="5548" spans="1:6" x14ac:dyDescent="0.25">
      <c r="A5548" s="188"/>
      <c r="B5548" s="188"/>
      <c r="C5548" s="1"/>
      <c r="D5548" s="1"/>
      <c r="E5548" s="1"/>
      <c r="F5548" s="1"/>
    </row>
    <row r="5549" spans="1:6" x14ac:dyDescent="0.25">
      <c r="A5549" s="188"/>
      <c r="B5549" s="188"/>
      <c r="C5549" s="1"/>
      <c r="D5549" s="1"/>
      <c r="E5549" s="1"/>
      <c r="F5549" s="1"/>
    </row>
    <row r="5550" spans="1:6" x14ac:dyDescent="0.25">
      <c r="A5550" s="188"/>
      <c r="B5550" s="188"/>
      <c r="C5550" s="1"/>
      <c r="D5550" s="1"/>
      <c r="E5550" s="1"/>
      <c r="F5550" s="1"/>
    </row>
    <row r="5551" spans="1:6" x14ac:dyDescent="0.25">
      <c r="A5551" s="188"/>
      <c r="B5551" s="188"/>
      <c r="C5551" s="1"/>
      <c r="D5551" s="1"/>
      <c r="E5551" s="1"/>
      <c r="F5551" s="1"/>
    </row>
    <row r="5552" spans="1:6" x14ac:dyDescent="0.25">
      <c r="A5552" s="188"/>
      <c r="B5552" s="188"/>
      <c r="C5552" s="1"/>
      <c r="D5552" s="1"/>
      <c r="E5552" s="1"/>
      <c r="F5552" s="1"/>
    </row>
    <row r="5553" spans="1:6" x14ac:dyDescent="0.25">
      <c r="A5553" s="188"/>
      <c r="B5553" s="188"/>
      <c r="C5553" s="1"/>
      <c r="D5553" s="1"/>
      <c r="E5553" s="1"/>
      <c r="F5553" s="1"/>
    </row>
    <row r="5554" spans="1:6" x14ac:dyDescent="0.25">
      <c r="A5554" s="188"/>
      <c r="B5554" s="188"/>
      <c r="C5554" s="1"/>
      <c r="D5554" s="1"/>
      <c r="E5554" s="1"/>
      <c r="F5554" s="1"/>
    </row>
    <row r="5555" spans="1:6" x14ac:dyDescent="0.25">
      <c r="A5555" s="188"/>
      <c r="B5555" s="188"/>
      <c r="C5555" s="1"/>
      <c r="D5555" s="1"/>
      <c r="E5555" s="1"/>
      <c r="F5555" s="1"/>
    </row>
    <row r="5556" spans="1:6" x14ac:dyDescent="0.25">
      <c r="A5556" s="188"/>
      <c r="B5556" s="188"/>
      <c r="C5556" s="1"/>
      <c r="D5556" s="1"/>
      <c r="E5556" s="1"/>
      <c r="F5556" s="1"/>
    </row>
    <row r="5557" spans="1:6" x14ac:dyDescent="0.25">
      <c r="A5557" s="188"/>
      <c r="B5557" s="188"/>
      <c r="C5557" s="1"/>
      <c r="D5557" s="1"/>
      <c r="E5557" s="1"/>
      <c r="F5557" s="1"/>
    </row>
    <row r="5558" spans="1:6" x14ac:dyDescent="0.25">
      <c r="A5558" s="188"/>
      <c r="B5558" s="188"/>
      <c r="C5558" s="1"/>
      <c r="D5558" s="1"/>
      <c r="E5558" s="1"/>
      <c r="F5558" s="1"/>
    </row>
    <row r="5559" spans="1:6" x14ac:dyDescent="0.25">
      <c r="A5559" s="188"/>
      <c r="B5559" s="188"/>
      <c r="C5559" s="1"/>
      <c r="D5559" s="1"/>
      <c r="E5559" s="1"/>
      <c r="F5559" s="1"/>
    </row>
    <row r="5560" spans="1:6" x14ac:dyDescent="0.25">
      <c r="A5560" s="188"/>
      <c r="B5560" s="188"/>
      <c r="C5560" s="1"/>
      <c r="D5560" s="1"/>
      <c r="E5560" s="1"/>
      <c r="F5560" s="1"/>
    </row>
    <row r="5561" spans="1:6" x14ac:dyDescent="0.25">
      <c r="A5561" s="188"/>
      <c r="B5561" s="188"/>
      <c r="C5561" s="1"/>
      <c r="D5561" s="1"/>
      <c r="E5561" s="1"/>
      <c r="F5561" s="1"/>
    </row>
    <row r="5562" spans="1:6" x14ac:dyDescent="0.25">
      <c r="A5562" s="188"/>
      <c r="B5562" s="188"/>
      <c r="C5562" s="1"/>
      <c r="D5562" s="1"/>
      <c r="E5562" s="1"/>
      <c r="F5562" s="1"/>
    </row>
    <row r="5563" spans="1:6" x14ac:dyDescent="0.25">
      <c r="A5563" s="188"/>
      <c r="B5563" s="188"/>
      <c r="C5563" s="1"/>
      <c r="D5563" s="1"/>
      <c r="E5563" s="1"/>
      <c r="F5563" s="1"/>
    </row>
    <row r="5564" spans="1:6" x14ac:dyDescent="0.25">
      <c r="A5564" s="188"/>
      <c r="B5564" s="188"/>
      <c r="C5564" s="1"/>
      <c r="D5564" s="1"/>
      <c r="E5564" s="1"/>
      <c r="F5564" s="1"/>
    </row>
    <row r="5565" spans="1:6" x14ac:dyDescent="0.25">
      <c r="A5565" s="188"/>
      <c r="B5565" s="188"/>
      <c r="C5565" s="1"/>
      <c r="D5565" s="1"/>
      <c r="E5565" s="1"/>
      <c r="F5565" s="1"/>
    </row>
    <row r="5566" spans="1:6" x14ac:dyDescent="0.25">
      <c r="A5566" s="188"/>
      <c r="B5566" s="188"/>
      <c r="C5566" s="1"/>
      <c r="D5566" s="1"/>
      <c r="E5566" s="1"/>
      <c r="F5566" s="1"/>
    </row>
    <row r="5567" spans="1:6" x14ac:dyDescent="0.25">
      <c r="A5567" s="188"/>
      <c r="B5567" s="188"/>
      <c r="C5567" s="1"/>
      <c r="D5567" s="1"/>
      <c r="E5567" s="1"/>
      <c r="F5567" s="1"/>
    </row>
    <row r="5568" spans="1:6" x14ac:dyDescent="0.25">
      <c r="A5568" s="188"/>
      <c r="B5568" s="188"/>
      <c r="C5568" s="1"/>
      <c r="D5568" s="1"/>
      <c r="E5568" s="1"/>
      <c r="F5568" s="1"/>
    </row>
    <row r="5569" spans="1:6" x14ac:dyDescent="0.25">
      <c r="A5569" s="188"/>
      <c r="B5569" s="188"/>
      <c r="C5569" s="1"/>
      <c r="D5569" s="1"/>
      <c r="E5569" s="1"/>
      <c r="F5569" s="1"/>
    </row>
    <row r="5570" spans="1:6" x14ac:dyDescent="0.25">
      <c r="A5570" s="188"/>
      <c r="B5570" s="188"/>
      <c r="C5570" s="1"/>
      <c r="D5570" s="1"/>
      <c r="E5570" s="1"/>
      <c r="F5570" s="1"/>
    </row>
    <row r="5571" spans="1:6" x14ac:dyDescent="0.25">
      <c r="A5571" s="188"/>
      <c r="B5571" s="188"/>
      <c r="C5571" s="1"/>
      <c r="D5571" s="1"/>
      <c r="E5571" s="1"/>
      <c r="F5571" s="1"/>
    </row>
    <row r="5572" spans="1:6" x14ac:dyDescent="0.25">
      <c r="A5572" s="188"/>
      <c r="B5572" s="188"/>
      <c r="C5572" s="1"/>
      <c r="D5572" s="1"/>
      <c r="E5572" s="1"/>
      <c r="F5572" s="1"/>
    </row>
    <row r="5573" spans="1:6" x14ac:dyDescent="0.25">
      <c r="A5573" s="188"/>
      <c r="B5573" s="188"/>
      <c r="C5573" s="1"/>
      <c r="D5573" s="1"/>
      <c r="E5573" s="1"/>
      <c r="F5573" s="1"/>
    </row>
    <row r="5574" spans="1:6" x14ac:dyDescent="0.25">
      <c r="A5574" s="188"/>
      <c r="B5574" s="188"/>
      <c r="C5574" s="1"/>
      <c r="D5574" s="1"/>
      <c r="E5574" s="1"/>
      <c r="F5574" s="1"/>
    </row>
    <row r="5575" spans="1:6" x14ac:dyDescent="0.25">
      <c r="A5575" s="188"/>
      <c r="B5575" s="188"/>
      <c r="C5575" s="1"/>
      <c r="D5575" s="1"/>
      <c r="E5575" s="1"/>
      <c r="F5575" s="1"/>
    </row>
    <row r="5576" spans="1:6" x14ac:dyDescent="0.25">
      <c r="A5576" s="188"/>
      <c r="B5576" s="188"/>
      <c r="C5576" s="1"/>
      <c r="D5576" s="1"/>
      <c r="E5576" s="1"/>
      <c r="F5576" s="1"/>
    </row>
    <row r="5577" spans="1:6" x14ac:dyDescent="0.25">
      <c r="A5577" s="188"/>
      <c r="B5577" s="188"/>
      <c r="C5577" s="1"/>
      <c r="D5577" s="1"/>
      <c r="E5577" s="1"/>
      <c r="F5577" s="1"/>
    </row>
    <row r="5578" spans="1:6" x14ac:dyDescent="0.25">
      <c r="A5578" s="188"/>
      <c r="B5578" s="188"/>
      <c r="C5578" s="1"/>
      <c r="D5578" s="1"/>
      <c r="E5578" s="1"/>
      <c r="F5578" s="1"/>
    </row>
    <row r="5579" spans="1:6" x14ac:dyDescent="0.25">
      <c r="A5579" s="188"/>
      <c r="B5579" s="188"/>
      <c r="C5579" s="1"/>
      <c r="D5579" s="1"/>
      <c r="E5579" s="1"/>
      <c r="F5579" s="1"/>
    </row>
    <row r="5580" spans="1:6" x14ac:dyDescent="0.25">
      <c r="A5580" s="188"/>
      <c r="B5580" s="188"/>
      <c r="C5580" s="1"/>
      <c r="D5580" s="1"/>
      <c r="E5580" s="1"/>
      <c r="F5580" s="1"/>
    </row>
    <row r="5581" spans="1:6" x14ac:dyDescent="0.25">
      <c r="A5581" s="188"/>
      <c r="B5581" s="188"/>
      <c r="C5581" s="1"/>
      <c r="D5581" s="1"/>
      <c r="E5581" s="1"/>
      <c r="F5581" s="1"/>
    </row>
    <row r="5582" spans="1:6" x14ac:dyDescent="0.25">
      <c r="A5582" s="188"/>
      <c r="B5582" s="188"/>
      <c r="C5582" s="1"/>
      <c r="D5582" s="1"/>
      <c r="E5582" s="1"/>
      <c r="F5582" s="1"/>
    </row>
    <row r="5583" spans="1:6" x14ac:dyDescent="0.25">
      <c r="A5583" s="188"/>
      <c r="B5583" s="188"/>
      <c r="C5583" s="1"/>
      <c r="D5583" s="1"/>
      <c r="E5583" s="1"/>
      <c r="F5583" s="1"/>
    </row>
    <row r="5584" spans="1:6" x14ac:dyDescent="0.25">
      <c r="A5584" s="188"/>
      <c r="B5584" s="188"/>
      <c r="C5584" s="1"/>
      <c r="D5584" s="1"/>
      <c r="E5584" s="1"/>
      <c r="F5584" s="1"/>
    </row>
    <row r="5585" spans="1:6" x14ac:dyDescent="0.25">
      <c r="A5585" s="188"/>
      <c r="B5585" s="188"/>
      <c r="C5585" s="1"/>
      <c r="D5585" s="1"/>
      <c r="E5585" s="1"/>
      <c r="F5585" s="1"/>
    </row>
    <row r="5586" spans="1:6" x14ac:dyDescent="0.25">
      <c r="A5586" s="188"/>
      <c r="B5586" s="188"/>
      <c r="C5586" s="1"/>
      <c r="D5586" s="1"/>
      <c r="E5586" s="1"/>
      <c r="F5586" s="1"/>
    </row>
    <row r="5587" spans="1:6" x14ac:dyDescent="0.25">
      <c r="A5587" s="188"/>
      <c r="B5587" s="188"/>
      <c r="C5587" s="1"/>
      <c r="D5587" s="1"/>
      <c r="E5587" s="1"/>
      <c r="F5587" s="1"/>
    </row>
    <row r="5588" spans="1:6" x14ac:dyDescent="0.25">
      <c r="A5588" s="188"/>
      <c r="B5588" s="188"/>
      <c r="C5588" s="1"/>
      <c r="D5588" s="1"/>
      <c r="E5588" s="1"/>
      <c r="F5588" s="1"/>
    </row>
    <row r="5589" spans="1:6" x14ac:dyDescent="0.25">
      <c r="A5589" s="188"/>
      <c r="B5589" s="188"/>
      <c r="C5589" s="1"/>
      <c r="D5589" s="1"/>
      <c r="E5589" s="1"/>
      <c r="F5589" s="1"/>
    </row>
    <row r="5590" spans="1:6" x14ac:dyDescent="0.25">
      <c r="A5590" s="188"/>
      <c r="B5590" s="188"/>
      <c r="C5590" s="1"/>
      <c r="D5590" s="1"/>
      <c r="E5590" s="1"/>
      <c r="F5590" s="1"/>
    </row>
    <row r="5591" spans="1:6" x14ac:dyDescent="0.25">
      <c r="A5591" s="188"/>
      <c r="B5591" s="188"/>
      <c r="C5591" s="1"/>
      <c r="D5591" s="1"/>
      <c r="E5591" s="1"/>
      <c r="F5591" s="1"/>
    </row>
    <row r="5592" spans="1:6" x14ac:dyDescent="0.25">
      <c r="A5592" s="188"/>
      <c r="B5592" s="188"/>
      <c r="C5592" s="1"/>
      <c r="D5592" s="1"/>
      <c r="E5592" s="1"/>
      <c r="F5592" s="1"/>
    </row>
    <row r="5593" spans="1:6" x14ac:dyDescent="0.25">
      <c r="A5593" s="188"/>
      <c r="B5593" s="188"/>
      <c r="C5593" s="1"/>
      <c r="D5593" s="1"/>
      <c r="E5593" s="1"/>
      <c r="F5593" s="1"/>
    </row>
    <row r="5594" spans="1:6" x14ac:dyDescent="0.25">
      <c r="A5594" s="188"/>
      <c r="B5594" s="188"/>
      <c r="C5594" s="1"/>
      <c r="D5594" s="1"/>
      <c r="E5594" s="1"/>
      <c r="F5594" s="1"/>
    </row>
    <row r="5595" spans="1:6" x14ac:dyDescent="0.25">
      <c r="A5595" s="188"/>
      <c r="B5595" s="188"/>
      <c r="C5595" s="1"/>
      <c r="D5595" s="1"/>
      <c r="E5595" s="1"/>
      <c r="F5595" s="1"/>
    </row>
    <row r="5596" spans="1:6" x14ac:dyDescent="0.25">
      <c r="A5596" s="188"/>
      <c r="B5596" s="188"/>
      <c r="C5596" s="1"/>
      <c r="D5596" s="1"/>
      <c r="E5596" s="1"/>
      <c r="F5596" s="1"/>
    </row>
    <row r="5597" spans="1:6" x14ac:dyDescent="0.25">
      <c r="A5597" s="188"/>
      <c r="B5597" s="188"/>
      <c r="C5597" s="1"/>
      <c r="D5597" s="1"/>
      <c r="E5597" s="1"/>
      <c r="F5597" s="1"/>
    </row>
    <row r="5598" spans="1:6" x14ac:dyDescent="0.25">
      <c r="A5598" s="188"/>
      <c r="B5598" s="188"/>
      <c r="C5598" s="1"/>
      <c r="D5598" s="1"/>
      <c r="E5598" s="1"/>
      <c r="F5598" s="1"/>
    </row>
    <row r="5599" spans="1:6" x14ac:dyDescent="0.25">
      <c r="A5599" s="188"/>
      <c r="B5599" s="188"/>
      <c r="C5599" s="1"/>
      <c r="D5599" s="1"/>
      <c r="E5599" s="1"/>
      <c r="F5599" s="1"/>
    </row>
    <row r="5600" spans="1:6" x14ac:dyDescent="0.25">
      <c r="A5600" s="188"/>
      <c r="B5600" s="188"/>
      <c r="C5600" s="1"/>
      <c r="D5600" s="1"/>
      <c r="E5600" s="1"/>
      <c r="F5600" s="1"/>
    </row>
    <row r="5601" spans="1:6" x14ac:dyDescent="0.25">
      <c r="A5601" s="188"/>
      <c r="B5601" s="188"/>
      <c r="C5601" s="1"/>
      <c r="D5601" s="1"/>
      <c r="E5601" s="1"/>
      <c r="F5601" s="1"/>
    </row>
    <row r="5602" spans="1:6" x14ac:dyDescent="0.25">
      <c r="A5602" s="188"/>
      <c r="B5602" s="188"/>
      <c r="C5602" s="1"/>
      <c r="D5602" s="1"/>
      <c r="E5602" s="1"/>
      <c r="F5602" s="1"/>
    </row>
    <row r="5603" spans="1:6" x14ac:dyDescent="0.25">
      <c r="A5603" s="188"/>
      <c r="B5603" s="188"/>
      <c r="C5603" s="1"/>
      <c r="D5603" s="1"/>
      <c r="E5603" s="1"/>
      <c r="F5603" s="1"/>
    </row>
    <row r="5604" spans="1:6" x14ac:dyDescent="0.25">
      <c r="A5604" s="188"/>
      <c r="B5604" s="188"/>
      <c r="C5604" s="1"/>
      <c r="D5604" s="1"/>
      <c r="E5604" s="1"/>
      <c r="F5604" s="1"/>
    </row>
    <row r="5605" spans="1:6" x14ac:dyDescent="0.25">
      <c r="A5605" s="188"/>
      <c r="B5605" s="188"/>
      <c r="C5605" s="1"/>
      <c r="D5605" s="1"/>
      <c r="E5605" s="1"/>
      <c r="F5605" s="1"/>
    </row>
    <row r="5606" spans="1:6" x14ac:dyDescent="0.25">
      <c r="A5606" s="188"/>
      <c r="B5606" s="188"/>
      <c r="C5606" s="1"/>
      <c r="D5606" s="1"/>
      <c r="E5606" s="1"/>
      <c r="F5606" s="1"/>
    </row>
    <row r="5607" spans="1:6" x14ac:dyDescent="0.25">
      <c r="A5607" s="188"/>
      <c r="B5607" s="188"/>
      <c r="C5607" s="1"/>
      <c r="D5607" s="1"/>
      <c r="E5607" s="1"/>
      <c r="F5607" s="1"/>
    </row>
    <row r="5608" spans="1:6" x14ac:dyDescent="0.25">
      <c r="A5608" s="188"/>
      <c r="B5608" s="188"/>
      <c r="C5608" s="1"/>
      <c r="D5608" s="1"/>
      <c r="E5608" s="1"/>
      <c r="F5608" s="1"/>
    </row>
    <row r="5609" spans="1:6" x14ac:dyDescent="0.25">
      <c r="A5609" s="188"/>
      <c r="B5609" s="188"/>
      <c r="C5609" s="1"/>
      <c r="D5609" s="1"/>
      <c r="E5609" s="1"/>
      <c r="F5609" s="1"/>
    </row>
    <row r="5610" spans="1:6" x14ac:dyDescent="0.25">
      <c r="A5610" s="188"/>
      <c r="B5610" s="188"/>
      <c r="C5610" s="1"/>
      <c r="D5610" s="1"/>
      <c r="E5610" s="1"/>
      <c r="F5610" s="1"/>
    </row>
    <row r="5611" spans="1:6" x14ac:dyDescent="0.25">
      <c r="A5611" s="188"/>
      <c r="B5611" s="188"/>
      <c r="C5611" s="1"/>
      <c r="D5611" s="1"/>
      <c r="E5611" s="1"/>
      <c r="F5611" s="1"/>
    </row>
    <row r="5612" spans="1:6" x14ac:dyDescent="0.25">
      <c r="A5612" s="188"/>
      <c r="B5612" s="188"/>
      <c r="C5612" s="1"/>
      <c r="D5612" s="1"/>
      <c r="E5612" s="1"/>
      <c r="F5612" s="1"/>
    </row>
    <row r="5613" spans="1:6" x14ac:dyDescent="0.25">
      <c r="A5613" s="188"/>
      <c r="B5613" s="188"/>
      <c r="C5613" s="1"/>
      <c r="D5613" s="1"/>
      <c r="E5613" s="1"/>
      <c r="F5613" s="1"/>
    </row>
    <row r="5614" spans="1:6" x14ac:dyDescent="0.25">
      <c r="A5614" s="188"/>
      <c r="B5614" s="188"/>
      <c r="C5614" s="1"/>
      <c r="D5614" s="1"/>
      <c r="E5614" s="1"/>
      <c r="F5614" s="1"/>
    </row>
    <row r="5615" spans="1:6" x14ac:dyDescent="0.25">
      <c r="A5615" s="188"/>
      <c r="B5615" s="188"/>
      <c r="C5615" s="1"/>
      <c r="D5615" s="1"/>
      <c r="E5615" s="1"/>
      <c r="F5615" s="1"/>
    </row>
    <row r="5616" spans="1:6" x14ac:dyDescent="0.25">
      <c r="A5616" s="188"/>
      <c r="B5616" s="188"/>
      <c r="C5616" s="1"/>
      <c r="D5616" s="1"/>
      <c r="E5616" s="1"/>
      <c r="F5616" s="1"/>
    </row>
    <row r="5617" spans="1:6" x14ac:dyDescent="0.25">
      <c r="A5617" s="188"/>
      <c r="B5617" s="188"/>
      <c r="C5617" s="1"/>
      <c r="D5617" s="1"/>
      <c r="E5617" s="1"/>
      <c r="F5617" s="1"/>
    </row>
    <row r="5618" spans="1:6" x14ac:dyDescent="0.25">
      <c r="A5618" s="188"/>
      <c r="B5618" s="188"/>
      <c r="C5618" s="1"/>
      <c r="D5618" s="1"/>
      <c r="E5618" s="1"/>
      <c r="F5618" s="1"/>
    </row>
    <row r="5619" spans="1:6" x14ac:dyDescent="0.25">
      <c r="A5619" s="188"/>
      <c r="B5619" s="188"/>
      <c r="C5619" s="1"/>
      <c r="D5619" s="1"/>
      <c r="E5619" s="1"/>
      <c r="F5619" s="1"/>
    </row>
    <row r="5620" spans="1:6" x14ac:dyDescent="0.25">
      <c r="A5620" s="188"/>
      <c r="B5620" s="188"/>
      <c r="C5620" s="1"/>
      <c r="D5620" s="1"/>
      <c r="E5620" s="1"/>
      <c r="F5620" s="1"/>
    </row>
    <row r="5621" spans="1:6" x14ac:dyDescent="0.25">
      <c r="A5621" s="188"/>
      <c r="B5621" s="188"/>
      <c r="C5621" s="1"/>
      <c r="D5621" s="1"/>
      <c r="E5621" s="1"/>
      <c r="F5621" s="1"/>
    </row>
    <row r="5622" spans="1:6" x14ac:dyDescent="0.25">
      <c r="A5622" s="188"/>
      <c r="B5622" s="188"/>
      <c r="C5622" s="1"/>
      <c r="D5622" s="1"/>
      <c r="E5622" s="1"/>
      <c r="F5622" s="1"/>
    </row>
    <row r="5623" spans="1:6" x14ac:dyDescent="0.25">
      <c r="A5623" s="188"/>
      <c r="B5623" s="188"/>
      <c r="C5623" s="1"/>
      <c r="D5623" s="1"/>
      <c r="E5623" s="1"/>
      <c r="F5623" s="1"/>
    </row>
    <row r="5624" spans="1:6" x14ac:dyDescent="0.25">
      <c r="A5624" s="188"/>
      <c r="B5624" s="188"/>
      <c r="C5624" s="1"/>
      <c r="D5624" s="1"/>
      <c r="E5624" s="1"/>
      <c r="F5624" s="1"/>
    </row>
    <row r="5625" spans="1:6" x14ac:dyDescent="0.25">
      <c r="A5625" s="188"/>
      <c r="B5625" s="188"/>
      <c r="C5625" s="1"/>
      <c r="D5625" s="1"/>
      <c r="E5625" s="1"/>
      <c r="F5625" s="1"/>
    </row>
    <row r="5626" spans="1:6" x14ac:dyDescent="0.25">
      <c r="A5626" s="188"/>
      <c r="B5626" s="188"/>
      <c r="C5626" s="1"/>
      <c r="D5626" s="1"/>
      <c r="E5626" s="1"/>
      <c r="F5626" s="1"/>
    </row>
    <row r="5627" spans="1:6" x14ac:dyDescent="0.25">
      <c r="A5627" s="188"/>
      <c r="B5627" s="188"/>
      <c r="C5627" s="1"/>
      <c r="D5627" s="1"/>
      <c r="E5627" s="1"/>
      <c r="F5627" s="1"/>
    </row>
    <row r="5628" spans="1:6" x14ac:dyDescent="0.25">
      <c r="A5628" s="188"/>
      <c r="B5628" s="188"/>
      <c r="C5628" s="1"/>
      <c r="D5628" s="1"/>
      <c r="E5628" s="1"/>
      <c r="F5628" s="1"/>
    </row>
    <row r="5629" spans="1:6" x14ac:dyDescent="0.25">
      <c r="A5629" s="188"/>
      <c r="B5629" s="188"/>
      <c r="C5629" s="1"/>
      <c r="D5629" s="1"/>
      <c r="E5629" s="1"/>
      <c r="F5629" s="1"/>
    </row>
    <row r="5630" spans="1:6" x14ac:dyDescent="0.25">
      <c r="A5630" s="188"/>
      <c r="B5630" s="188"/>
      <c r="C5630" s="1"/>
      <c r="D5630" s="1"/>
      <c r="E5630" s="1"/>
      <c r="F5630" s="1"/>
    </row>
    <row r="5631" spans="1:6" x14ac:dyDescent="0.25">
      <c r="A5631" s="188"/>
      <c r="B5631" s="188"/>
      <c r="C5631" s="1"/>
      <c r="D5631" s="1"/>
      <c r="E5631" s="1"/>
      <c r="F5631" s="1"/>
    </row>
    <row r="5632" spans="1:6" x14ac:dyDescent="0.25">
      <c r="A5632" s="188"/>
      <c r="B5632" s="188"/>
      <c r="C5632" s="1"/>
      <c r="D5632" s="1"/>
      <c r="E5632" s="1"/>
      <c r="F5632" s="1"/>
    </row>
    <row r="5633" spans="1:6" x14ac:dyDescent="0.25">
      <c r="A5633" s="188"/>
      <c r="B5633" s="188"/>
      <c r="C5633" s="1"/>
      <c r="D5633" s="1"/>
      <c r="E5633" s="1"/>
      <c r="F5633" s="1"/>
    </row>
    <row r="5634" spans="1:6" x14ac:dyDescent="0.25">
      <c r="A5634" s="188"/>
      <c r="B5634" s="188"/>
      <c r="C5634" s="1"/>
      <c r="D5634" s="1"/>
      <c r="E5634" s="1"/>
      <c r="F5634" s="1"/>
    </row>
    <row r="5635" spans="1:6" x14ac:dyDescent="0.25">
      <c r="A5635" s="188"/>
      <c r="B5635" s="188"/>
      <c r="C5635" s="1"/>
      <c r="D5635" s="1"/>
      <c r="E5635" s="1"/>
      <c r="F5635" s="1"/>
    </row>
    <row r="5636" spans="1:6" x14ac:dyDescent="0.25">
      <c r="A5636" s="188"/>
      <c r="B5636" s="188"/>
      <c r="C5636" s="1"/>
      <c r="D5636" s="1"/>
      <c r="E5636" s="1"/>
      <c r="F5636" s="1"/>
    </row>
    <row r="5637" spans="1:6" x14ac:dyDescent="0.25">
      <c r="A5637" s="188"/>
      <c r="B5637" s="188"/>
      <c r="C5637" s="1"/>
      <c r="D5637" s="1"/>
      <c r="E5637" s="1"/>
      <c r="F5637" s="1"/>
    </row>
    <row r="5638" spans="1:6" x14ac:dyDescent="0.25">
      <c r="A5638" s="188"/>
      <c r="B5638" s="188"/>
      <c r="C5638" s="1"/>
      <c r="D5638" s="1"/>
      <c r="E5638" s="1"/>
      <c r="F5638" s="1"/>
    </row>
    <row r="5639" spans="1:6" x14ac:dyDescent="0.25">
      <c r="A5639" s="188"/>
      <c r="B5639" s="188"/>
      <c r="C5639" s="1"/>
      <c r="D5639" s="1"/>
      <c r="E5639" s="1"/>
      <c r="F5639" s="1"/>
    </row>
    <row r="5640" spans="1:6" x14ac:dyDescent="0.25">
      <c r="A5640" s="188"/>
      <c r="B5640" s="188"/>
      <c r="C5640" s="1"/>
      <c r="D5640" s="1"/>
      <c r="E5640" s="1"/>
      <c r="F5640" s="1"/>
    </row>
    <row r="5641" spans="1:6" x14ac:dyDescent="0.25">
      <c r="A5641" s="188"/>
      <c r="B5641" s="188"/>
      <c r="C5641" s="1"/>
      <c r="D5641" s="1"/>
      <c r="E5641" s="1"/>
      <c r="F5641" s="1"/>
    </row>
    <row r="5642" spans="1:6" x14ac:dyDescent="0.25">
      <c r="A5642" s="188"/>
      <c r="B5642" s="188"/>
      <c r="C5642" s="1"/>
      <c r="D5642" s="1"/>
      <c r="E5642" s="1"/>
      <c r="F5642" s="1"/>
    </row>
    <row r="5643" spans="1:6" x14ac:dyDescent="0.25">
      <c r="A5643" s="188"/>
      <c r="B5643" s="188"/>
      <c r="C5643" s="1"/>
      <c r="D5643" s="1"/>
      <c r="E5643" s="1"/>
      <c r="F5643" s="1"/>
    </row>
    <row r="5644" spans="1:6" x14ac:dyDescent="0.25">
      <c r="A5644" s="188"/>
      <c r="B5644" s="188"/>
      <c r="C5644" s="1"/>
      <c r="D5644" s="1"/>
      <c r="E5644" s="1"/>
      <c r="F5644" s="1"/>
    </row>
    <row r="5645" spans="1:6" x14ac:dyDescent="0.25">
      <c r="A5645" s="188"/>
      <c r="B5645" s="188"/>
      <c r="C5645" s="1"/>
      <c r="D5645" s="1"/>
      <c r="E5645" s="1"/>
      <c r="F5645" s="1"/>
    </row>
    <row r="5646" spans="1:6" x14ac:dyDescent="0.25">
      <c r="A5646" s="188"/>
      <c r="B5646" s="188"/>
      <c r="C5646" s="1"/>
      <c r="D5646" s="1"/>
      <c r="E5646" s="1"/>
      <c r="F5646" s="1"/>
    </row>
    <row r="5647" spans="1:6" x14ac:dyDescent="0.25">
      <c r="A5647" s="188"/>
      <c r="B5647" s="188"/>
      <c r="C5647" s="1"/>
      <c r="D5647" s="1"/>
      <c r="E5647" s="1"/>
      <c r="F5647" s="1"/>
    </row>
    <row r="5648" spans="1:6" x14ac:dyDescent="0.25">
      <c r="A5648" s="188"/>
      <c r="B5648" s="188"/>
      <c r="C5648" s="1"/>
      <c r="D5648" s="1"/>
      <c r="E5648" s="1"/>
      <c r="F5648" s="1"/>
    </row>
    <row r="5649" spans="1:6" x14ac:dyDescent="0.25">
      <c r="A5649" s="188"/>
      <c r="B5649" s="188"/>
      <c r="C5649" s="1"/>
      <c r="D5649" s="1"/>
      <c r="E5649" s="1"/>
      <c r="F5649" s="1"/>
    </row>
    <row r="5650" spans="1:6" x14ac:dyDescent="0.25">
      <c r="A5650" s="188"/>
      <c r="B5650" s="188"/>
      <c r="C5650" s="1"/>
      <c r="D5650" s="1"/>
      <c r="E5650" s="1"/>
      <c r="F5650" s="1"/>
    </row>
    <row r="5651" spans="1:6" x14ac:dyDescent="0.25">
      <c r="A5651" s="188"/>
      <c r="B5651" s="188"/>
      <c r="C5651" s="1"/>
      <c r="D5651" s="1"/>
      <c r="E5651" s="1"/>
      <c r="F5651" s="1"/>
    </row>
    <row r="5652" spans="1:6" x14ac:dyDescent="0.25">
      <c r="A5652" s="188"/>
      <c r="B5652" s="188"/>
      <c r="C5652" s="1"/>
      <c r="D5652" s="1"/>
      <c r="E5652" s="1"/>
      <c r="F5652" s="1"/>
    </row>
    <row r="5653" spans="1:6" x14ac:dyDescent="0.25">
      <c r="A5653" s="188"/>
      <c r="B5653" s="188"/>
      <c r="C5653" s="1"/>
      <c r="D5653" s="1"/>
      <c r="E5653" s="1"/>
      <c r="F5653" s="1"/>
    </row>
    <row r="5654" spans="1:6" x14ac:dyDescent="0.25">
      <c r="A5654" s="188"/>
      <c r="B5654" s="188"/>
      <c r="C5654" s="1"/>
      <c r="D5654" s="1"/>
      <c r="E5654" s="1"/>
      <c r="F5654" s="1"/>
    </row>
    <row r="5655" spans="1:6" x14ac:dyDescent="0.25">
      <c r="A5655" s="188"/>
      <c r="B5655" s="188"/>
      <c r="C5655" s="1"/>
      <c r="D5655" s="1"/>
      <c r="E5655" s="1"/>
      <c r="F5655" s="1"/>
    </row>
    <row r="5656" spans="1:6" x14ac:dyDescent="0.25">
      <c r="A5656" s="188"/>
      <c r="B5656" s="188"/>
      <c r="C5656" s="1"/>
      <c r="D5656" s="1"/>
      <c r="E5656" s="1"/>
      <c r="F5656" s="1"/>
    </row>
    <row r="5657" spans="1:6" x14ac:dyDescent="0.25">
      <c r="A5657" s="188"/>
      <c r="B5657" s="188"/>
      <c r="C5657" s="1"/>
      <c r="D5657" s="1"/>
      <c r="E5657" s="1"/>
      <c r="F5657" s="1"/>
    </row>
    <row r="5658" spans="1:6" x14ac:dyDescent="0.25">
      <c r="A5658" s="188"/>
      <c r="B5658" s="188"/>
      <c r="C5658" s="1"/>
      <c r="D5658" s="1"/>
      <c r="E5658" s="1"/>
      <c r="F5658" s="1"/>
    </row>
    <row r="5659" spans="1:6" x14ac:dyDescent="0.25">
      <c r="A5659" s="188"/>
      <c r="B5659" s="188"/>
      <c r="C5659" s="1"/>
      <c r="D5659" s="1"/>
      <c r="E5659" s="1"/>
      <c r="F5659" s="1"/>
    </row>
    <row r="5660" spans="1:6" x14ac:dyDescent="0.25">
      <c r="A5660" s="188"/>
      <c r="B5660" s="188"/>
      <c r="C5660" s="1"/>
      <c r="D5660" s="1"/>
      <c r="E5660" s="1"/>
      <c r="F5660" s="1"/>
    </row>
    <row r="5661" spans="1:6" x14ac:dyDescent="0.25">
      <c r="A5661" s="188"/>
      <c r="B5661" s="188"/>
      <c r="C5661" s="1"/>
      <c r="D5661" s="1"/>
      <c r="E5661" s="1"/>
      <c r="F5661" s="1"/>
    </row>
    <row r="5662" spans="1:6" x14ac:dyDescent="0.25">
      <c r="A5662" s="188"/>
      <c r="B5662" s="188"/>
      <c r="C5662" s="1"/>
      <c r="D5662" s="1"/>
      <c r="E5662" s="1"/>
      <c r="F5662" s="1"/>
    </row>
    <row r="5663" spans="1:6" x14ac:dyDescent="0.25">
      <c r="A5663" s="188"/>
      <c r="B5663" s="188"/>
      <c r="C5663" s="1"/>
      <c r="D5663" s="1"/>
      <c r="E5663" s="1"/>
      <c r="F5663" s="1"/>
    </row>
    <row r="5664" spans="1:6" x14ac:dyDescent="0.25">
      <c r="A5664" s="188"/>
      <c r="B5664" s="188"/>
      <c r="C5664" s="1"/>
      <c r="D5664" s="1"/>
      <c r="E5664" s="1"/>
      <c r="F5664" s="1"/>
    </row>
    <row r="5665" spans="1:6" x14ac:dyDescent="0.25">
      <c r="A5665" s="188"/>
      <c r="B5665" s="188"/>
      <c r="C5665" s="1"/>
      <c r="D5665" s="1"/>
      <c r="E5665" s="1"/>
      <c r="F5665" s="1"/>
    </row>
    <row r="5666" spans="1:6" x14ac:dyDescent="0.25">
      <c r="A5666" s="188"/>
      <c r="B5666" s="188"/>
      <c r="C5666" s="1"/>
      <c r="D5666" s="1"/>
      <c r="E5666" s="1"/>
      <c r="F5666" s="1"/>
    </row>
    <row r="5667" spans="1:6" x14ac:dyDescent="0.25">
      <c r="A5667" s="188"/>
      <c r="B5667" s="188"/>
      <c r="C5667" s="1"/>
      <c r="D5667" s="1"/>
      <c r="E5667" s="1"/>
      <c r="F5667" s="1"/>
    </row>
    <row r="5668" spans="1:6" x14ac:dyDescent="0.25">
      <c r="A5668" s="188"/>
      <c r="B5668" s="188"/>
      <c r="C5668" s="1"/>
      <c r="D5668" s="1"/>
      <c r="E5668" s="1"/>
      <c r="F5668" s="1"/>
    </row>
    <row r="5669" spans="1:6" x14ac:dyDescent="0.25">
      <c r="A5669" s="188"/>
      <c r="B5669" s="188"/>
      <c r="C5669" s="1"/>
      <c r="D5669" s="1"/>
      <c r="E5669" s="1"/>
      <c r="F5669" s="1"/>
    </row>
    <row r="5670" spans="1:6" x14ac:dyDescent="0.25">
      <c r="A5670" s="188"/>
      <c r="B5670" s="188"/>
      <c r="C5670" s="1"/>
      <c r="D5670" s="1"/>
      <c r="E5670" s="1"/>
      <c r="F5670" s="1"/>
    </row>
    <row r="5671" spans="1:6" x14ac:dyDescent="0.25">
      <c r="A5671" s="188"/>
      <c r="B5671" s="188"/>
      <c r="C5671" s="1"/>
      <c r="D5671" s="1"/>
      <c r="E5671" s="1"/>
      <c r="F5671" s="1"/>
    </row>
    <row r="5672" spans="1:6" x14ac:dyDescent="0.25">
      <c r="A5672" s="188"/>
      <c r="B5672" s="188"/>
      <c r="C5672" s="1"/>
      <c r="D5672" s="1"/>
      <c r="E5672" s="1"/>
      <c r="F5672" s="1"/>
    </row>
    <row r="5673" spans="1:6" x14ac:dyDescent="0.25">
      <c r="A5673" s="188"/>
      <c r="B5673" s="188"/>
      <c r="C5673" s="1"/>
      <c r="D5673" s="1"/>
      <c r="E5673" s="1"/>
      <c r="F5673" s="1"/>
    </row>
    <row r="5674" spans="1:6" x14ac:dyDescent="0.25">
      <c r="A5674" s="188"/>
      <c r="B5674" s="188"/>
      <c r="C5674" s="1"/>
      <c r="D5674" s="1"/>
      <c r="E5674" s="1"/>
      <c r="F5674" s="1"/>
    </row>
    <row r="5675" spans="1:6" x14ac:dyDescent="0.25">
      <c r="A5675" s="188"/>
      <c r="B5675" s="188"/>
      <c r="C5675" s="1"/>
      <c r="D5675" s="1"/>
      <c r="E5675" s="1"/>
      <c r="F5675" s="1"/>
    </row>
    <row r="5676" spans="1:6" x14ac:dyDescent="0.25">
      <c r="A5676" s="188"/>
      <c r="B5676" s="188"/>
      <c r="C5676" s="1"/>
      <c r="D5676" s="1"/>
      <c r="E5676" s="1"/>
      <c r="F5676" s="1"/>
    </row>
    <row r="5677" spans="1:6" x14ac:dyDescent="0.25">
      <c r="A5677" s="188"/>
      <c r="B5677" s="188"/>
      <c r="C5677" s="1"/>
      <c r="D5677" s="1"/>
      <c r="E5677" s="1"/>
      <c r="F5677" s="1"/>
    </row>
    <row r="5678" spans="1:6" x14ac:dyDescent="0.25">
      <c r="A5678" s="188"/>
      <c r="B5678" s="188"/>
      <c r="C5678" s="1"/>
      <c r="D5678" s="1"/>
      <c r="E5678" s="1"/>
      <c r="F5678" s="1"/>
    </row>
    <row r="5679" spans="1:6" x14ac:dyDescent="0.25">
      <c r="A5679" s="188"/>
      <c r="B5679" s="188"/>
      <c r="C5679" s="1"/>
      <c r="D5679" s="1"/>
      <c r="E5679" s="1"/>
      <c r="F5679" s="1"/>
    </row>
    <row r="5680" spans="1:6" x14ac:dyDescent="0.25">
      <c r="A5680" s="188"/>
      <c r="B5680" s="188"/>
      <c r="C5680" s="1"/>
      <c r="D5680" s="1"/>
      <c r="E5680" s="1"/>
      <c r="F5680" s="1"/>
    </row>
    <row r="5681" spans="1:6" x14ac:dyDescent="0.25">
      <c r="A5681" s="188"/>
      <c r="B5681" s="188"/>
      <c r="C5681" s="1"/>
      <c r="D5681" s="1"/>
      <c r="E5681" s="1"/>
      <c r="F5681" s="1"/>
    </row>
    <row r="5682" spans="1:6" x14ac:dyDescent="0.25">
      <c r="A5682" s="188"/>
      <c r="B5682" s="188"/>
      <c r="C5682" s="1"/>
      <c r="D5682" s="1"/>
      <c r="E5682" s="1"/>
      <c r="F5682" s="1"/>
    </row>
    <row r="5683" spans="1:6" x14ac:dyDescent="0.25">
      <c r="A5683" s="188"/>
      <c r="B5683" s="188"/>
      <c r="C5683" s="1"/>
      <c r="D5683" s="1"/>
      <c r="E5683" s="1"/>
      <c r="F5683" s="1"/>
    </row>
    <row r="5684" spans="1:6" x14ac:dyDescent="0.25">
      <c r="A5684" s="188"/>
      <c r="B5684" s="188"/>
      <c r="C5684" s="1"/>
      <c r="D5684" s="1"/>
      <c r="E5684" s="1"/>
      <c r="F5684" s="1"/>
    </row>
    <row r="5685" spans="1:6" x14ac:dyDescent="0.25">
      <c r="A5685" s="188"/>
      <c r="B5685" s="188"/>
      <c r="C5685" s="1"/>
      <c r="D5685" s="1"/>
      <c r="E5685" s="1"/>
      <c r="F5685" s="1"/>
    </row>
    <row r="5686" spans="1:6" x14ac:dyDescent="0.25">
      <c r="A5686" s="188"/>
      <c r="B5686" s="188"/>
      <c r="C5686" s="1"/>
      <c r="D5686" s="1"/>
      <c r="E5686" s="1"/>
      <c r="F5686" s="1"/>
    </row>
    <row r="5687" spans="1:6" x14ac:dyDescent="0.25">
      <c r="A5687" s="188"/>
      <c r="B5687" s="188"/>
      <c r="C5687" s="1"/>
      <c r="D5687" s="1"/>
      <c r="E5687" s="1"/>
      <c r="F5687" s="1"/>
    </row>
    <row r="5688" spans="1:6" x14ac:dyDescent="0.25">
      <c r="A5688" s="188"/>
      <c r="B5688" s="188"/>
      <c r="C5688" s="1"/>
      <c r="D5688" s="1"/>
      <c r="E5688" s="1"/>
      <c r="F5688" s="1"/>
    </row>
    <row r="5689" spans="1:6" x14ac:dyDescent="0.25">
      <c r="A5689" s="188"/>
      <c r="B5689" s="188"/>
      <c r="C5689" s="1"/>
      <c r="D5689" s="1"/>
      <c r="E5689" s="1"/>
      <c r="F5689" s="1"/>
    </row>
    <row r="5690" spans="1:6" x14ac:dyDescent="0.25">
      <c r="A5690" s="188"/>
      <c r="B5690" s="188"/>
      <c r="C5690" s="1"/>
      <c r="D5690" s="1"/>
      <c r="E5690" s="1"/>
      <c r="F5690" s="1"/>
    </row>
    <row r="5691" spans="1:6" x14ac:dyDescent="0.25">
      <c r="A5691" s="188"/>
      <c r="B5691" s="188"/>
      <c r="C5691" s="1"/>
      <c r="D5691" s="1"/>
      <c r="E5691" s="1"/>
      <c r="F5691" s="1"/>
    </row>
    <row r="5692" spans="1:6" x14ac:dyDescent="0.25">
      <c r="A5692" s="188"/>
      <c r="B5692" s="188"/>
      <c r="C5692" s="1"/>
      <c r="D5692" s="1"/>
      <c r="E5692" s="1"/>
      <c r="F5692" s="1"/>
    </row>
    <row r="5693" spans="1:6" x14ac:dyDescent="0.25">
      <c r="A5693" s="188"/>
      <c r="B5693" s="188"/>
      <c r="C5693" s="1"/>
      <c r="D5693" s="1"/>
      <c r="E5693" s="1"/>
      <c r="F5693" s="1"/>
    </row>
    <row r="5694" spans="1:6" x14ac:dyDescent="0.25">
      <c r="A5694" s="188"/>
      <c r="B5694" s="188"/>
      <c r="C5694" s="1"/>
      <c r="D5694" s="1"/>
      <c r="E5694" s="1"/>
      <c r="F5694" s="1"/>
    </row>
    <row r="5695" spans="1:6" x14ac:dyDescent="0.25">
      <c r="A5695" s="188"/>
      <c r="B5695" s="188"/>
      <c r="C5695" s="1"/>
      <c r="D5695" s="1"/>
      <c r="E5695" s="1"/>
      <c r="F5695" s="1"/>
    </row>
    <row r="5696" spans="1:6" x14ac:dyDescent="0.25">
      <c r="A5696" s="188"/>
      <c r="B5696" s="188"/>
      <c r="C5696" s="1"/>
      <c r="D5696" s="1"/>
      <c r="E5696" s="1"/>
      <c r="F5696" s="1"/>
    </row>
    <row r="5697" spans="1:6" x14ac:dyDescent="0.25">
      <c r="A5697" s="188"/>
      <c r="B5697" s="188"/>
      <c r="C5697" s="1"/>
      <c r="D5697" s="1"/>
      <c r="E5697" s="1"/>
      <c r="F5697" s="1"/>
    </row>
    <row r="5698" spans="1:6" x14ac:dyDescent="0.25">
      <c r="A5698" s="188"/>
      <c r="B5698" s="188"/>
      <c r="C5698" s="1"/>
      <c r="D5698" s="1"/>
      <c r="E5698" s="1"/>
      <c r="F5698" s="1"/>
    </row>
    <row r="5699" spans="1:6" x14ac:dyDescent="0.25">
      <c r="A5699" s="188"/>
      <c r="B5699" s="188"/>
      <c r="C5699" s="1"/>
      <c r="D5699" s="1"/>
      <c r="E5699" s="1"/>
      <c r="F5699" s="1"/>
    </row>
    <row r="5700" spans="1:6" x14ac:dyDescent="0.25">
      <c r="A5700" s="188"/>
      <c r="B5700" s="188"/>
      <c r="C5700" s="1"/>
      <c r="D5700" s="1"/>
      <c r="E5700" s="1"/>
      <c r="F5700" s="1"/>
    </row>
    <row r="5701" spans="1:6" x14ac:dyDescent="0.25">
      <c r="A5701" s="188"/>
      <c r="B5701" s="188"/>
      <c r="C5701" s="1"/>
      <c r="D5701" s="1"/>
      <c r="E5701" s="1"/>
      <c r="F5701" s="1"/>
    </row>
    <row r="5702" spans="1:6" x14ac:dyDescent="0.25">
      <c r="A5702" s="188"/>
      <c r="B5702" s="188"/>
      <c r="C5702" s="1"/>
      <c r="D5702" s="1"/>
      <c r="E5702" s="1"/>
      <c r="F5702" s="1"/>
    </row>
    <row r="5703" spans="1:6" x14ac:dyDescent="0.25">
      <c r="A5703" s="188"/>
      <c r="B5703" s="188"/>
      <c r="C5703" s="1"/>
      <c r="D5703" s="1"/>
      <c r="E5703" s="1"/>
      <c r="F5703" s="1"/>
    </row>
    <row r="5704" spans="1:6" x14ac:dyDescent="0.25">
      <c r="A5704" s="188"/>
      <c r="B5704" s="188"/>
      <c r="C5704" s="1"/>
      <c r="D5704" s="1"/>
      <c r="E5704" s="1"/>
      <c r="F5704" s="1"/>
    </row>
    <row r="5705" spans="1:6" x14ac:dyDescent="0.25">
      <c r="A5705" s="188"/>
      <c r="B5705" s="188"/>
      <c r="C5705" s="1"/>
      <c r="D5705" s="1"/>
      <c r="E5705" s="1"/>
      <c r="F5705" s="1"/>
    </row>
    <row r="5706" spans="1:6" x14ac:dyDescent="0.25">
      <c r="A5706" s="188"/>
      <c r="B5706" s="188"/>
      <c r="C5706" s="1"/>
      <c r="D5706" s="1"/>
      <c r="E5706" s="1"/>
      <c r="F5706" s="1"/>
    </row>
    <row r="5707" spans="1:6" x14ac:dyDescent="0.25">
      <c r="A5707" s="188"/>
      <c r="B5707" s="188"/>
      <c r="C5707" s="1"/>
      <c r="D5707" s="1"/>
      <c r="E5707" s="1"/>
      <c r="F5707" s="1"/>
    </row>
    <row r="5708" spans="1:6" x14ac:dyDescent="0.25">
      <c r="A5708" s="188"/>
      <c r="B5708" s="188"/>
      <c r="C5708" s="1"/>
      <c r="D5708" s="1"/>
      <c r="E5708" s="1"/>
      <c r="F5708" s="1"/>
    </row>
    <row r="5709" spans="1:6" x14ac:dyDescent="0.25">
      <c r="A5709" s="188"/>
      <c r="B5709" s="188"/>
      <c r="C5709" s="1"/>
      <c r="D5709" s="1"/>
      <c r="E5709" s="1"/>
      <c r="F5709" s="1"/>
    </row>
    <row r="5710" spans="1:6" x14ac:dyDescent="0.25">
      <c r="A5710" s="188"/>
      <c r="B5710" s="188"/>
      <c r="C5710" s="1"/>
      <c r="D5710" s="1"/>
      <c r="E5710" s="1"/>
      <c r="F5710" s="1"/>
    </row>
    <row r="5711" spans="1:6" x14ac:dyDescent="0.25">
      <c r="A5711" s="188"/>
      <c r="B5711" s="188"/>
      <c r="C5711" s="1"/>
      <c r="D5711" s="1"/>
      <c r="E5711" s="1"/>
      <c r="F5711" s="1"/>
    </row>
    <row r="5712" spans="1:6" x14ac:dyDescent="0.25">
      <c r="A5712" s="188"/>
      <c r="B5712" s="188"/>
      <c r="C5712" s="1"/>
      <c r="D5712" s="1"/>
      <c r="E5712" s="1"/>
      <c r="F5712" s="1"/>
    </row>
    <row r="5713" spans="1:6" x14ac:dyDescent="0.25">
      <c r="A5713" s="188"/>
      <c r="B5713" s="188"/>
      <c r="C5713" s="1"/>
      <c r="D5713" s="1"/>
      <c r="E5713" s="1"/>
      <c r="F5713" s="1"/>
    </row>
    <row r="5714" spans="1:6" x14ac:dyDescent="0.25">
      <c r="A5714" s="188"/>
      <c r="B5714" s="188"/>
      <c r="C5714" s="1"/>
      <c r="D5714" s="1"/>
      <c r="E5714" s="1"/>
      <c r="F5714" s="1"/>
    </row>
    <row r="5715" spans="1:6" x14ac:dyDescent="0.25">
      <c r="A5715" s="188"/>
      <c r="B5715" s="188"/>
      <c r="C5715" s="1"/>
      <c r="D5715" s="1"/>
      <c r="E5715" s="1"/>
      <c r="F5715" s="1"/>
    </row>
    <row r="5716" spans="1:6" x14ac:dyDescent="0.25">
      <c r="A5716" s="188"/>
      <c r="B5716" s="188"/>
      <c r="C5716" s="1"/>
      <c r="D5716" s="1"/>
      <c r="E5716" s="1"/>
      <c r="F5716" s="1"/>
    </row>
    <row r="5717" spans="1:6" x14ac:dyDescent="0.25">
      <c r="A5717" s="188"/>
      <c r="B5717" s="188"/>
      <c r="C5717" s="1"/>
      <c r="D5717" s="1"/>
      <c r="E5717" s="1"/>
      <c r="F5717" s="1"/>
    </row>
    <row r="5718" spans="1:6" x14ac:dyDescent="0.25">
      <c r="A5718" s="188"/>
      <c r="B5718" s="188"/>
      <c r="C5718" s="1"/>
      <c r="D5718" s="1"/>
      <c r="E5718" s="1"/>
      <c r="F5718" s="1"/>
    </row>
    <row r="5719" spans="1:6" x14ac:dyDescent="0.25">
      <c r="A5719" s="188"/>
      <c r="B5719" s="188"/>
      <c r="C5719" s="1"/>
      <c r="D5719" s="1"/>
      <c r="E5719" s="1"/>
      <c r="F5719" s="1"/>
    </row>
    <row r="5720" spans="1:6" x14ac:dyDescent="0.25">
      <c r="A5720" s="188"/>
      <c r="B5720" s="188"/>
      <c r="C5720" s="1"/>
      <c r="D5720" s="1"/>
      <c r="E5720" s="1"/>
      <c r="F5720" s="1"/>
    </row>
    <row r="5721" spans="1:6" x14ac:dyDescent="0.25">
      <c r="A5721" s="188"/>
      <c r="B5721" s="188"/>
      <c r="C5721" s="1"/>
      <c r="D5721" s="1"/>
      <c r="E5721" s="1"/>
      <c r="F5721" s="1"/>
    </row>
    <row r="5722" spans="1:6" x14ac:dyDescent="0.25">
      <c r="A5722" s="188"/>
      <c r="B5722" s="188"/>
      <c r="C5722" s="1"/>
      <c r="D5722" s="1"/>
      <c r="E5722" s="1"/>
      <c r="F5722" s="1"/>
    </row>
    <row r="5723" spans="1:6" x14ac:dyDescent="0.25">
      <c r="A5723" s="188"/>
      <c r="B5723" s="188"/>
      <c r="C5723" s="1"/>
      <c r="D5723" s="1"/>
      <c r="E5723" s="1"/>
      <c r="F5723" s="1"/>
    </row>
    <row r="5724" spans="1:6" x14ac:dyDescent="0.25">
      <c r="A5724" s="188"/>
      <c r="B5724" s="188"/>
      <c r="C5724" s="1"/>
      <c r="D5724" s="1"/>
      <c r="E5724" s="1"/>
      <c r="F5724" s="1"/>
    </row>
    <row r="5725" spans="1:6" x14ac:dyDescent="0.25">
      <c r="A5725" s="188"/>
      <c r="B5725" s="188"/>
      <c r="C5725" s="1"/>
      <c r="D5725" s="1"/>
      <c r="E5725" s="1"/>
      <c r="F5725" s="1"/>
    </row>
    <row r="5726" spans="1:6" x14ac:dyDescent="0.25">
      <c r="A5726" s="188"/>
      <c r="B5726" s="188"/>
      <c r="C5726" s="1"/>
      <c r="D5726" s="1"/>
      <c r="E5726" s="1"/>
      <c r="F5726" s="1"/>
    </row>
    <row r="5727" spans="1:6" x14ac:dyDescent="0.25">
      <c r="A5727" s="188"/>
      <c r="B5727" s="188"/>
      <c r="C5727" s="1"/>
      <c r="D5727" s="1"/>
      <c r="E5727" s="1"/>
      <c r="F5727" s="1"/>
    </row>
    <row r="5728" spans="1:6" x14ac:dyDescent="0.25">
      <c r="A5728" s="188"/>
      <c r="B5728" s="188"/>
      <c r="C5728" s="1"/>
      <c r="D5728" s="1"/>
      <c r="E5728" s="1"/>
      <c r="F5728" s="1"/>
    </row>
    <row r="5729" spans="1:6" x14ac:dyDescent="0.25">
      <c r="A5729" s="188"/>
      <c r="B5729" s="188"/>
      <c r="C5729" s="1"/>
      <c r="D5729" s="1"/>
      <c r="E5729" s="1"/>
      <c r="F5729" s="1"/>
    </row>
    <row r="5730" spans="1:6" x14ac:dyDescent="0.25">
      <c r="A5730" s="188"/>
      <c r="B5730" s="188"/>
      <c r="C5730" s="1"/>
      <c r="D5730" s="1"/>
      <c r="E5730" s="1"/>
      <c r="F5730" s="1"/>
    </row>
    <row r="5731" spans="1:6" x14ac:dyDescent="0.25">
      <c r="A5731" s="188"/>
      <c r="B5731" s="188"/>
      <c r="C5731" s="1"/>
      <c r="D5731" s="1"/>
      <c r="E5731" s="1"/>
      <c r="F5731" s="1"/>
    </row>
    <row r="5732" spans="1:6" x14ac:dyDescent="0.25">
      <c r="A5732" s="188"/>
      <c r="B5732" s="188"/>
      <c r="C5732" s="1"/>
      <c r="D5732" s="1"/>
      <c r="E5732" s="1"/>
      <c r="F5732" s="1"/>
    </row>
    <row r="5733" spans="1:6" x14ac:dyDescent="0.25">
      <c r="A5733" s="188"/>
      <c r="B5733" s="188"/>
      <c r="C5733" s="1"/>
      <c r="D5733" s="1"/>
      <c r="E5733" s="1"/>
      <c r="F5733" s="1"/>
    </row>
    <row r="5734" spans="1:6" x14ac:dyDescent="0.25">
      <c r="A5734" s="188"/>
      <c r="B5734" s="188"/>
      <c r="C5734" s="1"/>
      <c r="D5734" s="1"/>
      <c r="E5734" s="1"/>
      <c r="F5734" s="1"/>
    </row>
    <row r="5735" spans="1:6" x14ac:dyDescent="0.25">
      <c r="A5735" s="188"/>
      <c r="B5735" s="188"/>
      <c r="C5735" s="1"/>
      <c r="D5735" s="1"/>
      <c r="E5735" s="1"/>
      <c r="F5735" s="1"/>
    </row>
    <row r="5736" spans="1:6" x14ac:dyDescent="0.25">
      <c r="A5736" s="188"/>
      <c r="B5736" s="188"/>
      <c r="C5736" s="1"/>
      <c r="D5736" s="1"/>
      <c r="E5736" s="1"/>
      <c r="F5736" s="1"/>
    </row>
    <row r="5737" spans="1:6" x14ac:dyDescent="0.25">
      <c r="A5737" s="188"/>
      <c r="B5737" s="188"/>
      <c r="C5737" s="1"/>
      <c r="D5737" s="1"/>
      <c r="E5737" s="1"/>
      <c r="F5737" s="1"/>
    </row>
    <row r="5738" spans="1:6" x14ac:dyDescent="0.25">
      <c r="A5738" s="188"/>
      <c r="B5738" s="188"/>
      <c r="C5738" s="1"/>
      <c r="D5738" s="1"/>
      <c r="E5738" s="1"/>
      <c r="F5738" s="1"/>
    </row>
    <row r="5739" spans="1:6" x14ac:dyDescent="0.25">
      <c r="A5739" s="188"/>
      <c r="B5739" s="188"/>
      <c r="C5739" s="1"/>
      <c r="D5739" s="1"/>
      <c r="E5739" s="1"/>
      <c r="F5739" s="1"/>
    </row>
    <row r="5740" spans="1:6" x14ac:dyDescent="0.25">
      <c r="A5740" s="188"/>
      <c r="B5740" s="188"/>
      <c r="C5740" s="1"/>
      <c r="D5740" s="1"/>
      <c r="E5740" s="1"/>
      <c r="F5740" s="1"/>
    </row>
    <row r="5741" spans="1:6" x14ac:dyDescent="0.25">
      <c r="A5741" s="188"/>
      <c r="B5741" s="188"/>
      <c r="C5741" s="1"/>
      <c r="D5741" s="1"/>
      <c r="E5741" s="1"/>
      <c r="F5741" s="1"/>
    </row>
    <row r="5742" spans="1:6" x14ac:dyDescent="0.25">
      <c r="A5742" s="188"/>
      <c r="B5742" s="188"/>
      <c r="C5742" s="1"/>
      <c r="D5742" s="1"/>
      <c r="E5742" s="1"/>
      <c r="F5742" s="1"/>
    </row>
    <row r="5743" spans="1:6" x14ac:dyDescent="0.25">
      <c r="A5743" s="188"/>
      <c r="B5743" s="188"/>
      <c r="C5743" s="1"/>
      <c r="D5743" s="1"/>
      <c r="E5743" s="1"/>
      <c r="F5743" s="1"/>
    </row>
    <row r="5744" spans="1:6" x14ac:dyDescent="0.25">
      <c r="A5744" s="188"/>
      <c r="B5744" s="188"/>
      <c r="C5744" s="1"/>
      <c r="D5744" s="1"/>
      <c r="E5744" s="1"/>
      <c r="F5744" s="1"/>
    </row>
    <row r="5745" spans="1:6" x14ac:dyDescent="0.25">
      <c r="A5745" s="188"/>
      <c r="B5745" s="188"/>
      <c r="C5745" s="1"/>
      <c r="D5745" s="1"/>
      <c r="E5745" s="1"/>
      <c r="F5745" s="1"/>
    </row>
    <row r="5746" spans="1:6" x14ac:dyDescent="0.25">
      <c r="A5746" s="188"/>
      <c r="B5746" s="188"/>
      <c r="C5746" s="1"/>
      <c r="D5746" s="1"/>
      <c r="E5746" s="1"/>
      <c r="F5746" s="1"/>
    </row>
    <row r="5747" spans="1:6" x14ac:dyDescent="0.25">
      <c r="A5747" s="188"/>
      <c r="B5747" s="188"/>
      <c r="C5747" s="1"/>
      <c r="D5747" s="1"/>
      <c r="E5747" s="1"/>
      <c r="F5747" s="1"/>
    </row>
    <row r="5748" spans="1:6" x14ac:dyDescent="0.25">
      <c r="A5748" s="188"/>
      <c r="B5748" s="188"/>
      <c r="C5748" s="1"/>
      <c r="D5748" s="1"/>
      <c r="E5748" s="1"/>
      <c r="F5748" s="1"/>
    </row>
    <row r="5749" spans="1:6" x14ac:dyDescent="0.25">
      <c r="A5749" s="188"/>
      <c r="B5749" s="188"/>
      <c r="C5749" s="1"/>
      <c r="D5749" s="1"/>
      <c r="E5749" s="1"/>
      <c r="F5749" s="1"/>
    </row>
    <row r="5750" spans="1:6" x14ac:dyDescent="0.25">
      <c r="A5750" s="188"/>
      <c r="B5750" s="188"/>
      <c r="C5750" s="1"/>
      <c r="D5750" s="1"/>
      <c r="E5750" s="1"/>
      <c r="F5750" s="1"/>
    </row>
    <row r="5751" spans="1:6" x14ac:dyDescent="0.25">
      <c r="A5751" s="188"/>
      <c r="B5751" s="188"/>
      <c r="C5751" s="1"/>
      <c r="D5751" s="1"/>
      <c r="E5751" s="1"/>
      <c r="F5751" s="1"/>
    </row>
    <row r="5752" spans="1:6" x14ac:dyDescent="0.25">
      <c r="A5752" s="188"/>
      <c r="B5752" s="188"/>
      <c r="C5752" s="1"/>
      <c r="D5752" s="1"/>
      <c r="E5752" s="1"/>
      <c r="F5752" s="1"/>
    </row>
    <row r="5753" spans="1:6" x14ac:dyDescent="0.25">
      <c r="A5753" s="188"/>
      <c r="B5753" s="188"/>
      <c r="C5753" s="1"/>
      <c r="D5753" s="1"/>
      <c r="E5753" s="1"/>
      <c r="F5753" s="1"/>
    </row>
    <row r="5754" spans="1:6" x14ac:dyDescent="0.25">
      <c r="A5754" s="188"/>
      <c r="B5754" s="188"/>
      <c r="C5754" s="1"/>
      <c r="D5754" s="1"/>
      <c r="E5754" s="1"/>
      <c r="F5754" s="1"/>
    </row>
    <row r="5755" spans="1:6" x14ac:dyDescent="0.25">
      <c r="A5755" s="188"/>
      <c r="B5755" s="188"/>
      <c r="C5755" s="1"/>
      <c r="D5755" s="1"/>
      <c r="E5755" s="1"/>
      <c r="F5755" s="1"/>
    </row>
    <row r="5756" spans="1:6" x14ac:dyDescent="0.25">
      <c r="A5756" s="188"/>
      <c r="B5756" s="188"/>
      <c r="C5756" s="1"/>
      <c r="D5756" s="1"/>
      <c r="E5756" s="1"/>
      <c r="F5756" s="1"/>
    </row>
    <row r="5757" spans="1:6" x14ac:dyDescent="0.25">
      <c r="A5757" s="188"/>
      <c r="B5757" s="188"/>
      <c r="C5757" s="1"/>
      <c r="D5757" s="1"/>
      <c r="E5757" s="1"/>
      <c r="F5757" s="1"/>
    </row>
    <row r="5758" spans="1:6" x14ac:dyDescent="0.25">
      <c r="A5758" s="188"/>
      <c r="B5758" s="188"/>
      <c r="C5758" s="1"/>
      <c r="D5758" s="1"/>
      <c r="E5758" s="1"/>
      <c r="F5758" s="1"/>
    </row>
    <row r="5759" spans="1:6" x14ac:dyDescent="0.25">
      <c r="A5759" s="188"/>
      <c r="B5759" s="188"/>
      <c r="C5759" s="1"/>
      <c r="D5759" s="1"/>
      <c r="E5759" s="1"/>
      <c r="F5759" s="1"/>
    </row>
    <row r="5760" spans="1:6" x14ac:dyDescent="0.25">
      <c r="A5760" s="188"/>
      <c r="B5760" s="188"/>
      <c r="C5760" s="1"/>
      <c r="D5760" s="1"/>
      <c r="E5760" s="1"/>
      <c r="F5760" s="1"/>
    </row>
    <row r="5761" spans="1:6" x14ac:dyDescent="0.25">
      <c r="A5761" s="188"/>
      <c r="B5761" s="188"/>
      <c r="C5761" s="1"/>
      <c r="D5761" s="1"/>
      <c r="E5761" s="1"/>
      <c r="F5761" s="1"/>
    </row>
    <row r="5762" spans="1:6" x14ac:dyDescent="0.25">
      <c r="A5762" s="188"/>
      <c r="B5762" s="188"/>
      <c r="C5762" s="1"/>
      <c r="D5762" s="1"/>
      <c r="E5762" s="1"/>
      <c r="F5762" s="1"/>
    </row>
    <row r="5763" spans="1:6" x14ac:dyDescent="0.25">
      <c r="A5763" s="188"/>
      <c r="B5763" s="188"/>
      <c r="C5763" s="1"/>
      <c r="D5763" s="1"/>
      <c r="E5763" s="1"/>
      <c r="F5763" s="1"/>
    </row>
    <row r="5764" spans="1:6" x14ac:dyDescent="0.25">
      <c r="A5764" s="188"/>
      <c r="B5764" s="188"/>
      <c r="C5764" s="1"/>
      <c r="D5764" s="1"/>
      <c r="E5764" s="1"/>
      <c r="F5764" s="1"/>
    </row>
    <row r="5765" spans="1:6" x14ac:dyDescent="0.25">
      <c r="A5765" s="188"/>
      <c r="B5765" s="188"/>
      <c r="C5765" s="1"/>
      <c r="D5765" s="1"/>
      <c r="E5765" s="1"/>
      <c r="F5765" s="1"/>
    </row>
    <row r="5766" spans="1:6" x14ac:dyDescent="0.25">
      <c r="A5766" s="188"/>
      <c r="B5766" s="188"/>
      <c r="C5766" s="1"/>
      <c r="D5766" s="1"/>
      <c r="E5766" s="1"/>
      <c r="F5766" s="1"/>
    </row>
    <row r="5767" spans="1:6" x14ac:dyDescent="0.25">
      <c r="A5767" s="188"/>
      <c r="B5767" s="188"/>
      <c r="C5767" s="1"/>
      <c r="D5767" s="1"/>
      <c r="E5767" s="1"/>
      <c r="F5767" s="1"/>
    </row>
    <row r="5768" spans="1:6" x14ac:dyDescent="0.25">
      <c r="A5768" s="188"/>
      <c r="B5768" s="188"/>
      <c r="C5768" s="1"/>
      <c r="D5768" s="1"/>
      <c r="E5768" s="1"/>
      <c r="F5768" s="1"/>
    </row>
    <row r="5769" spans="1:6" x14ac:dyDescent="0.25">
      <c r="A5769" s="188"/>
      <c r="B5769" s="188"/>
      <c r="C5769" s="1"/>
      <c r="D5769" s="1"/>
      <c r="E5769" s="1"/>
      <c r="F5769" s="1"/>
    </row>
    <row r="5770" spans="1:6" x14ac:dyDescent="0.25">
      <c r="A5770" s="188"/>
      <c r="B5770" s="188"/>
      <c r="C5770" s="1"/>
      <c r="D5770" s="1"/>
      <c r="E5770" s="1"/>
      <c r="F5770" s="1"/>
    </row>
    <row r="5771" spans="1:6" x14ac:dyDescent="0.25">
      <c r="A5771" s="188"/>
      <c r="B5771" s="188"/>
      <c r="C5771" s="1"/>
      <c r="D5771" s="1"/>
      <c r="E5771" s="1"/>
      <c r="F5771" s="1"/>
    </row>
    <row r="5772" spans="1:6" x14ac:dyDescent="0.25">
      <c r="A5772" s="188"/>
      <c r="B5772" s="188"/>
      <c r="C5772" s="1"/>
      <c r="D5772" s="1"/>
      <c r="E5772" s="1"/>
      <c r="F5772" s="1"/>
    </row>
    <row r="5773" spans="1:6" x14ac:dyDescent="0.25">
      <c r="A5773" s="188"/>
      <c r="B5773" s="188"/>
      <c r="C5773" s="1"/>
      <c r="D5773" s="1"/>
      <c r="E5773" s="1"/>
      <c r="F5773" s="1"/>
    </row>
    <row r="5774" spans="1:6" x14ac:dyDescent="0.25">
      <c r="A5774" s="188"/>
      <c r="B5774" s="188"/>
      <c r="C5774" s="1"/>
      <c r="D5774" s="1"/>
      <c r="E5774" s="1"/>
      <c r="F5774" s="1"/>
    </row>
    <row r="5775" spans="1:6" x14ac:dyDescent="0.25">
      <c r="A5775" s="188"/>
      <c r="B5775" s="188"/>
      <c r="C5775" s="1"/>
      <c r="D5775" s="1"/>
      <c r="E5775" s="1"/>
      <c r="F5775" s="1"/>
    </row>
    <row r="5776" spans="1:6" x14ac:dyDescent="0.25">
      <c r="A5776" s="188"/>
      <c r="B5776" s="188"/>
      <c r="C5776" s="1"/>
      <c r="D5776" s="1"/>
      <c r="E5776" s="1"/>
      <c r="F5776" s="1"/>
    </row>
    <row r="5777" spans="1:6" x14ac:dyDescent="0.25">
      <c r="A5777" s="188"/>
      <c r="B5777" s="188"/>
      <c r="C5777" s="1"/>
      <c r="D5777" s="1"/>
      <c r="E5777" s="1"/>
      <c r="F5777" s="1"/>
    </row>
    <row r="5778" spans="1:6" x14ac:dyDescent="0.25">
      <c r="A5778" s="188"/>
      <c r="B5778" s="188"/>
      <c r="C5778" s="1"/>
      <c r="D5778" s="1"/>
      <c r="E5778" s="1"/>
      <c r="F5778" s="1"/>
    </row>
    <row r="5779" spans="1:6" x14ac:dyDescent="0.25">
      <c r="A5779" s="188"/>
      <c r="B5779" s="188"/>
      <c r="C5779" s="1"/>
      <c r="D5779" s="1"/>
      <c r="E5779" s="1"/>
      <c r="F5779" s="1"/>
    </row>
    <row r="5780" spans="1:6" x14ac:dyDescent="0.25">
      <c r="A5780" s="188"/>
      <c r="B5780" s="188"/>
      <c r="C5780" s="1"/>
      <c r="D5780" s="1"/>
      <c r="E5780" s="1"/>
      <c r="F5780" s="1"/>
    </row>
    <row r="5781" spans="1:6" x14ac:dyDescent="0.25">
      <c r="A5781" s="188"/>
      <c r="B5781" s="188"/>
      <c r="C5781" s="1"/>
      <c r="D5781" s="1"/>
      <c r="E5781" s="1"/>
      <c r="F5781" s="1"/>
    </row>
    <row r="5782" spans="1:6" x14ac:dyDescent="0.25">
      <c r="A5782" s="188"/>
      <c r="B5782" s="188"/>
      <c r="C5782" s="1"/>
      <c r="D5782" s="1"/>
      <c r="E5782" s="1"/>
      <c r="F5782" s="1"/>
    </row>
    <row r="5783" spans="1:6" x14ac:dyDescent="0.25">
      <c r="A5783" s="188"/>
      <c r="B5783" s="188"/>
      <c r="C5783" s="1"/>
      <c r="D5783" s="1"/>
      <c r="E5783" s="1"/>
      <c r="F5783" s="1"/>
    </row>
    <row r="5784" spans="1:6" x14ac:dyDescent="0.25">
      <c r="A5784" s="188"/>
      <c r="B5784" s="188"/>
      <c r="C5784" s="1"/>
      <c r="D5784" s="1"/>
      <c r="E5784" s="1"/>
      <c r="F5784" s="1"/>
    </row>
    <row r="5785" spans="1:6" x14ac:dyDescent="0.25">
      <c r="A5785" s="188"/>
      <c r="B5785" s="188"/>
      <c r="C5785" s="1"/>
      <c r="D5785" s="1"/>
      <c r="E5785" s="1"/>
      <c r="F5785" s="1"/>
    </row>
    <row r="5786" spans="1:6" x14ac:dyDescent="0.25">
      <c r="A5786" s="188"/>
      <c r="B5786" s="188"/>
      <c r="C5786" s="1"/>
      <c r="D5786" s="1"/>
      <c r="E5786" s="1"/>
      <c r="F5786" s="1"/>
    </row>
    <row r="5787" spans="1:6" x14ac:dyDescent="0.25">
      <c r="A5787" s="188"/>
      <c r="B5787" s="188"/>
      <c r="C5787" s="1"/>
      <c r="D5787" s="1"/>
      <c r="E5787" s="1"/>
      <c r="F5787" s="1"/>
    </row>
    <row r="5788" spans="1:6" x14ac:dyDescent="0.25">
      <c r="A5788" s="188"/>
      <c r="B5788" s="188"/>
      <c r="C5788" s="1"/>
      <c r="D5788" s="1"/>
      <c r="E5788" s="1"/>
      <c r="F5788" s="1"/>
    </row>
    <row r="5789" spans="1:6" x14ac:dyDescent="0.25">
      <c r="A5789" s="188"/>
      <c r="B5789" s="188"/>
      <c r="C5789" s="1"/>
      <c r="D5789" s="1"/>
      <c r="E5789" s="1"/>
      <c r="F5789" s="1"/>
    </row>
    <row r="5790" spans="1:6" x14ac:dyDescent="0.25">
      <c r="A5790" s="188"/>
      <c r="B5790" s="188"/>
      <c r="C5790" s="1"/>
      <c r="D5790" s="1"/>
      <c r="E5790" s="1"/>
      <c r="F5790" s="1"/>
    </row>
    <row r="5791" spans="1:6" x14ac:dyDescent="0.25">
      <c r="A5791" s="188"/>
      <c r="B5791" s="188"/>
      <c r="C5791" s="1"/>
      <c r="D5791" s="1"/>
      <c r="E5791" s="1"/>
      <c r="F5791" s="1"/>
    </row>
    <row r="5792" spans="1:6" x14ac:dyDescent="0.25">
      <c r="A5792" s="188"/>
      <c r="B5792" s="188"/>
      <c r="C5792" s="1"/>
      <c r="D5792" s="1"/>
      <c r="E5792" s="1"/>
      <c r="F5792" s="1"/>
    </row>
    <row r="5793" spans="1:6" x14ac:dyDescent="0.25">
      <c r="A5793" s="188"/>
      <c r="B5793" s="188"/>
      <c r="C5793" s="1"/>
      <c r="D5793" s="1"/>
      <c r="E5793" s="1"/>
      <c r="F5793" s="1"/>
    </row>
    <row r="5794" spans="1:6" x14ac:dyDescent="0.25">
      <c r="A5794" s="188"/>
      <c r="B5794" s="188"/>
      <c r="C5794" s="1"/>
      <c r="D5794" s="1"/>
      <c r="E5794" s="1"/>
      <c r="F5794" s="1"/>
    </row>
    <row r="5795" spans="1:6" x14ac:dyDescent="0.25">
      <c r="A5795" s="188"/>
      <c r="B5795" s="188"/>
      <c r="C5795" s="1"/>
      <c r="D5795" s="1"/>
      <c r="E5795" s="1"/>
      <c r="F5795" s="1"/>
    </row>
    <row r="5796" spans="1:6" x14ac:dyDescent="0.25">
      <c r="A5796" s="188"/>
      <c r="B5796" s="188"/>
      <c r="C5796" s="1"/>
      <c r="D5796" s="1"/>
      <c r="E5796" s="1"/>
      <c r="F5796" s="1"/>
    </row>
    <row r="5797" spans="1:6" x14ac:dyDescent="0.25">
      <c r="A5797" s="188"/>
      <c r="B5797" s="188"/>
      <c r="C5797" s="1"/>
      <c r="D5797" s="1"/>
      <c r="E5797" s="1"/>
      <c r="F5797" s="1"/>
    </row>
    <row r="5798" spans="1:6" x14ac:dyDescent="0.25">
      <c r="A5798" s="188"/>
      <c r="B5798" s="188"/>
      <c r="C5798" s="1"/>
      <c r="D5798" s="1"/>
      <c r="E5798" s="1"/>
      <c r="F5798" s="1"/>
    </row>
    <row r="5799" spans="1:6" x14ac:dyDescent="0.25">
      <c r="A5799" s="188"/>
      <c r="B5799" s="188"/>
      <c r="C5799" s="1"/>
      <c r="D5799" s="1"/>
      <c r="E5799" s="1"/>
      <c r="F5799" s="1"/>
    </row>
    <row r="5800" spans="1:6" x14ac:dyDescent="0.25">
      <c r="A5800" s="188"/>
      <c r="B5800" s="188"/>
      <c r="C5800" s="1"/>
      <c r="D5800" s="1"/>
      <c r="E5800" s="1"/>
      <c r="F5800" s="1"/>
    </row>
    <row r="5801" spans="1:6" x14ac:dyDescent="0.25">
      <c r="A5801" s="188"/>
      <c r="B5801" s="188"/>
      <c r="C5801" s="1"/>
      <c r="D5801" s="1"/>
      <c r="E5801" s="1"/>
      <c r="F5801" s="1"/>
    </row>
    <row r="5802" spans="1:6" x14ac:dyDescent="0.25">
      <c r="A5802" s="188"/>
      <c r="B5802" s="188"/>
      <c r="C5802" s="1"/>
      <c r="D5802" s="1"/>
      <c r="E5802" s="1"/>
      <c r="F5802" s="1"/>
    </row>
    <row r="5803" spans="1:6" x14ac:dyDescent="0.25">
      <c r="A5803" s="188"/>
      <c r="B5803" s="188"/>
      <c r="C5803" s="1"/>
      <c r="D5803" s="1"/>
      <c r="E5803" s="1"/>
      <c r="F5803" s="1"/>
    </row>
    <row r="5804" spans="1:6" x14ac:dyDescent="0.25">
      <c r="A5804" s="188"/>
      <c r="B5804" s="188"/>
      <c r="C5804" s="1"/>
      <c r="D5804" s="1"/>
      <c r="E5804" s="1"/>
      <c r="F5804" s="1"/>
    </row>
    <row r="5805" spans="1:6" x14ac:dyDescent="0.25">
      <c r="A5805" s="188"/>
      <c r="B5805" s="188"/>
      <c r="C5805" s="1"/>
      <c r="D5805" s="1"/>
      <c r="E5805" s="1"/>
      <c r="F5805" s="1"/>
    </row>
    <row r="5806" spans="1:6" x14ac:dyDescent="0.25">
      <c r="A5806" s="188"/>
      <c r="B5806" s="188"/>
      <c r="C5806" s="1"/>
      <c r="D5806" s="1"/>
      <c r="E5806" s="1"/>
      <c r="F5806" s="1"/>
    </row>
    <row r="5807" spans="1:6" x14ac:dyDescent="0.25">
      <c r="A5807" s="188"/>
      <c r="B5807" s="188"/>
      <c r="C5807" s="1"/>
      <c r="D5807" s="1"/>
      <c r="E5807" s="1"/>
      <c r="F5807" s="1"/>
    </row>
    <row r="5808" spans="1:6" x14ac:dyDescent="0.25">
      <c r="A5808" s="188"/>
      <c r="B5808" s="188"/>
      <c r="C5808" s="1"/>
      <c r="D5808" s="1"/>
      <c r="E5808" s="1"/>
      <c r="F5808" s="1"/>
    </row>
    <row r="5809" spans="1:6" x14ac:dyDescent="0.25">
      <c r="A5809" s="188"/>
      <c r="B5809" s="188"/>
      <c r="C5809" s="1"/>
      <c r="D5809" s="1"/>
      <c r="E5809" s="1"/>
      <c r="F5809" s="1"/>
    </row>
    <row r="5810" spans="1:6" x14ac:dyDescent="0.25">
      <c r="A5810" s="188"/>
      <c r="B5810" s="188"/>
      <c r="C5810" s="1"/>
      <c r="D5810" s="1"/>
      <c r="E5810" s="1"/>
      <c r="F5810" s="1"/>
    </row>
    <row r="5811" spans="1:6" x14ac:dyDescent="0.25">
      <c r="A5811" s="188"/>
      <c r="B5811" s="188"/>
      <c r="C5811" s="1"/>
      <c r="D5811" s="1"/>
      <c r="E5811" s="1"/>
      <c r="F5811" s="1"/>
    </row>
    <row r="5812" spans="1:6" x14ac:dyDescent="0.25">
      <c r="A5812" s="188"/>
      <c r="B5812" s="188"/>
      <c r="C5812" s="1"/>
      <c r="D5812" s="1"/>
      <c r="E5812" s="1"/>
      <c r="F5812" s="1"/>
    </row>
    <row r="5813" spans="1:6" x14ac:dyDescent="0.25">
      <c r="A5813" s="188"/>
      <c r="B5813" s="188"/>
      <c r="C5813" s="1"/>
      <c r="D5813" s="1"/>
      <c r="E5813" s="1"/>
      <c r="F5813" s="1"/>
    </row>
    <row r="5814" spans="1:6" x14ac:dyDescent="0.25">
      <c r="A5814" s="188"/>
      <c r="B5814" s="188"/>
      <c r="C5814" s="1"/>
      <c r="D5814" s="1"/>
      <c r="E5814" s="1"/>
      <c r="F5814" s="1"/>
    </row>
    <row r="5815" spans="1:6" x14ac:dyDescent="0.25">
      <c r="A5815" s="188"/>
      <c r="B5815" s="188"/>
      <c r="C5815" s="1"/>
      <c r="D5815" s="1"/>
      <c r="E5815" s="1"/>
      <c r="F5815" s="1"/>
    </row>
    <row r="5816" spans="1:6" x14ac:dyDescent="0.25">
      <c r="A5816" s="188"/>
      <c r="B5816" s="188"/>
      <c r="C5816" s="1"/>
      <c r="D5816" s="1"/>
      <c r="E5816" s="1"/>
      <c r="F5816" s="1"/>
    </row>
    <row r="5817" spans="1:6" x14ac:dyDescent="0.25">
      <c r="A5817" s="188"/>
      <c r="B5817" s="188"/>
      <c r="C5817" s="1"/>
      <c r="D5817" s="1"/>
      <c r="E5817" s="1"/>
      <c r="F5817" s="1"/>
    </row>
    <row r="5818" spans="1:6" x14ac:dyDescent="0.25">
      <c r="A5818" s="188"/>
      <c r="B5818" s="188"/>
      <c r="C5818" s="1"/>
      <c r="D5818" s="1"/>
      <c r="E5818" s="1"/>
      <c r="F5818" s="1"/>
    </row>
    <row r="5819" spans="1:6" x14ac:dyDescent="0.25">
      <c r="A5819" s="188"/>
      <c r="B5819" s="188"/>
      <c r="C5819" s="1"/>
      <c r="D5819" s="1"/>
      <c r="E5819" s="1"/>
      <c r="F5819" s="1"/>
    </row>
    <row r="5820" spans="1:6" x14ac:dyDescent="0.25">
      <c r="A5820" s="188"/>
      <c r="B5820" s="188"/>
      <c r="C5820" s="1"/>
      <c r="D5820" s="1"/>
      <c r="E5820" s="1"/>
      <c r="F5820" s="1"/>
    </row>
    <row r="5821" spans="1:6" x14ac:dyDescent="0.25">
      <c r="A5821" s="188"/>
      <c r="B5821" s="188"/>
      <c r="C5821" s="1"/>
      <c r="D5821" s="1"/>
      <c r="E5821" s="1"/>
      <c r="F5821" s="1"/>
    </row>
    <row r="5822" spans="1:6" x14ac:dyDescent="0.25">
      <c r="A5822" s="188"/>
      <c r="B5822" s="188"/>
      <c r="C5822" s="1"/>
      <c r="D5822" s="1"/>
      <c r="E5822" s="1"/>
      <c r="F5822" s="1"/>
    </row>
    <row r="5823" spans="1:6" x14ac:dyDescent="0.25">
      <c r="A5823" s="188"/>
      <c r="B5823" s="188"/>
      <c r="C5823" s="1"/>
      <c r="D5823" s="1"/>
      <c r="E5823" s="1"/>
      <c r="F5823" s="1"/>
    </row>
    <row r="5824" spans="1:6" x14ac:dyDescent="0.25">
      <c r="A5824" s="188"/>
      <c r="B5824" s="188"/>
      <c r="C5824" s="1"/>
      <c r="D5824" s="1"/>
      <c r="E5824" s="1"/>
      <c r="F5824" s="1"/>
    </row>
    <row r="5825" spans="1:6" x14ac:dyDescent="0.25">
      <c r="A5825" s="188"/>
      <c r="B5825" s="188"/>
      <c r="C5825" s="1"/>
      <c r="D5825" s="1"/>
      <c r="E5825" s="1"/>
      <c r="F5825" s="1"/>
    </row>
    <row r="5826" spans="1:6" x14ac:dyDescent="0.25">
      <c r="A5826" s="188"/>
      <c r="B5826" s="188"/>
      <c r="C5826" s="1"/>
      <c r="D5826" s="1"/>
      <c r="E5826" s="1"/>
      <c r="F5826" s="1"/>
    </row>
    <row r="5827" spans="1:6" x14ac:dyDescent="0.25">
      <c r="A5827" s="188"/>
      <c r="B5827" s="188"/>
      <c r="C5827" s="1"/>
      <c r="D5827" s="1"/>
      <c r="E5827" s="1"/>
      <c r="F5827" s="1"/>
    </row>
    <row r="5828" spans="1:6" x14ac:dyDescent="0.25">
      <c r="A5828" s="188"/>
      <c r="B5828" s="188"/>
      <c r="C5828" s="1"/>
      <c r="D5828" s="1"/>
      <c r="E5828" s="1"/>
      <c r="F5828" s="1"/>
    </row>
    <row r="5829" spans="1:6" x14ac:dyDescent="0.25">
      <c r="A5829" s="188"/>
      <c r="B5829" s="188"/>
      <c r="C5829" s="1"/>
      <c r="D5829" s="1"/>
      <c r="E5829" s="1"/>
      <c r="F5829" s="1"/>
    </row>
    <row r="5830" spans="1:6" x14ac:dyDescent="0.25">
      <c r="A5830" s="188"/>
      <c r="B5830" s="188"/>
      <c r="C5830" s="1"/>
      <c r="D5830" s="1"/>
      <c r="E5830" s="1"/>
      <c r="F5830" s="1"/>
    </row>
    <row r="5831" spans="1:6" x14ac:dyDescent="0.25">
      <c r="A5831" s="188"/>
      <c r="B5831" s="188"/>
      <c r="C5831" s="1"/>
      <c r="D5831" s="1"/>
      <c r="E5831" s="1"/>
      <c r="F5831" s="1"/>
    </row>
    <row r="5832" spans="1:6" x14ac:dyDescent="0.25">
      <c r="A5832" s="188"/>
      <c r="B5832" s="188"/>
      <c r="C5832" s="1"/>
      <c r="D5832" s="1"/>
      <c r="E5832" s="1"/>
      <c r="F5832" s="1"/>
    </row>
    <row r="5833" spans="1:6" x14ac:dyDescent="0.25">
      <c r="A5833" s="188"/>
      <c r="B5833" s="188"/>
      <c r="C5833" s="1"/>
      <c r="D5833" s="1"/>
      <c r="E5833" s="1"/>
      <c r="F5833" s="1"/>
    </row>
    <row r="5834" spans="1:6" x14ac:dyDescent="0.25">
      <c r="A5834" s="188"/>
      <c r="B5834" s="188"/>
      <c r="C5834" s="1"/>
      <c r="D5834" s="1"/>
      <c r="E5834" s="1"/>
      <c r="F5834" s="1"/>
    </row>
    <row r="5835" spans="1:6" x14ac:dyDescent="0.25">
      <c r="A5835" s="188"/>
      <c r="B5835" s="188"/>
      <c r="C5835" s="1"/>
      <c r="D5835" s="1"/>
      <c r="E5835" s="1"/>
      <c r="F5835" s="1"/>
    </row>
    <row r="5836" spans="1:6" x14ac:dyDescent="0.25">
      <c r="A5836" s="188"/>
      <c r="B5836" s="188"/>
      <c r="C5836" s="1"/>
      <c r="D5836" s="1"/>
      <c r="E5836" s="1"/>
      <c r="F5836" s="1"/>
    </row>
    <row r="5837" spans="1:6" x14ac:dyDescent="0.25">
      <c r="A5837" s="188"/>
      <c r="B5837" s="188"/>
      <c r="C5837" s="1"/>
      <c r="D5837" s="1"/>
      <c r="E5837" s="1"/>
      <c r="F5837" s="1"/>
    </row>
    <row r="5838" spans="1:6" x14ac:dyDescent="0.25">
      <c r="A5838" s="188"/>
      <c r="B5838" s="188"/>
      <c r="C5838" s="1"/>
      <c r="D5838" s="1"/>
      <c r="E5838" s="1"/>
      <c r="F5838" s="1"/>
    </row>
    <row r="5839" spans="1:6" x14ac:dyDescent="0.25">
      <c r="A5839" s="188"/>
      <c r="B5839" s="188"/>
      <c r="C5839" s="1"/>
      <c r="D5839" s="1"/>
      <c r="E5839" s="1"/>
      <c r="F5839" s="1"/>
    </row>
    <row r="5840" spans="1:6" x14ac:dyDescent="0.25">
      <c r="A5840" s="188"/>
      <c r="B5840" s="188"/>
      <c r="C5840" s="1"/>
      <c r="D5840" s="1"/>
      <c r="E5840" s="1"/>
      <c r="F5840" s="1"/>
    </row>
    <row r="5841" spans="1:6" x14ac:dyDescent="0.25">
      <c r="A5841" s="188"/>
      <c r="B5841" s="188"/>
      <c r="C5841" s="1"/>
      <c r="D5841" s="1"/>
      <c r="E5841" s="1"/>
      <c r="F5841" s="1"/>
    </row>
    <row r="5842" spans="1:6" x14ac:dyDescent="0.25">
      <c r="A5842" s="188"/>
      <c r="B5842" s="188"/>
      <c r="C5842" s="1"/>
      <c r="D5842" s="1"/>
      <c r="E5842" s="1"/>
      <c r="F5842" s="1"/>
    </row>
    <row r="5843" spans="1:6" x14ac:dyDescent="0.25">
      <c r="A5843" s="188"/>
      <c r="B5843" s="188"/>
      <c r="C5843" s="1"/>
      <c r="D5843" s="1"/>
      <c r="E5843" s="1"/>
      <c r="F5843" s="1"/>
    </row>
    <row r="5844" spans="1:6" x14ac:dyDescent="0.25">
      <c r="A5844" s="188"/>
      <c r="B5844" s="188"/>
      <c r="C5844" s="1"/>
      <c r="D5844" s="1"/>
      <c r="E5844" s="1"/>
      <c r="F5844" s="1"/>
    </row>
    <row r="5845" spans="1:6" x14ac:dyDescent="0.25">
      <c r="A5845" s="188"/>
      <c r="B5845" s="188"/>
      <c r="C5845" s="1"/>
      <c r="D5845" s="1"/>
      <c r="E5845" s="1"/>
      <c r="F5845" s="1"/>
    </row>
    <row r="5846" spans="1:6" x14ac:dyDescent="0.25">
      <c r="A5846" s="188"/>
      <c r="B5846" s="188"/>
      <c r="C5846" s="1"/>
      <c r="D5846" s="1"/>
      <c r="E5846" s="1"/>
      <c r="F5846" s="1"/>
    </row>
    <row r="5847" spans="1:6" x14ac:dyDescent="0.25">
      <c r="A5847" s="188"/>
      <c r="B5847" s="188"/>
      <c r="C5847" s="1"/>
      <c r="D5847" s="1"/>
      <c r="E5847" s="1"/>
      <c r="F5847" s="1"/>
    </row>
    <row r="5848" spans="1:6" x14ac:dyDescent="0.25">
      <c r="A5848" s="188"/>
      <c r="B5848" s="188"/>
      <c r="C5848" s="1"/>
      <c r="D5848" s="1"/>
      <c r="E5848" s="1"/>
      <c r="F5848" s="1"/>
    </row>
    <row r="5849" spans="1:6" x14ac:dyDescent="0.25">
      <c r="A5849" s="188"/>
      <c r="B5849" s="188"/>
      <c r="C5849" s="1"/>
      <c r="D5849" s="1"/>
      <c r="E5849" s="1"/>
      <c r="F5849" s="1"/>
    </row>
    <row r="5850" spans="1:6" x14ac:dyDescent="0.25">
      <c r="A5850" s="188"/>
      <c r="B5850" s="188"/>
      <c r="C5850" s="1"/>
      <c r="D5850" s="1"/>
      <c r="E5850" s="1"/>
      <c r="F5850" s="1"/>
    </row>
    <row r="5851" spans="1:6" x14ac:dyDescent="0.25">
      <c r="A5851" s="188"/>
      <c r="B5851" s="188"/>
      <c r="C5851" s="1"/>
      <c r="D5851" s="1"/>
      <c r="E5851" s="1"/>
      <c r="F5851" s="1"/>
    </row>
    <row r="5852" spans="1:6" x14ac:dyDescent="0.25">
      <c r="A5852" s="188"/>
      <c r="B5852" s="188"/>
      <c r="C5852" s="1"/>
      <c r="D5852" s="1"/>
      <c r="E5852" s="1"/>
      <c r="F5852" s="1"/>
    </row>
    <row r="5853" spans="1:6" x14ac:dyDescent="0.25">
      <c r="A5853" s="188"/>
      <c r="B5853" s="188"/>
      <c r="C5853" s="1"/>
      <c r="D5853" s="1"/>
      <c r="E5853" s="1"/>
      <c r="F5853" s="1"/>
    </row>
    <row r="5854" spans="1:6" x14ac:dyDescent="0.25">
      <c r="A5854" s="188"/>
      <c r="B5854" s="188"/>
      <c r="C5854" s="1"/>
      <c r="D5854" s="1"/>
      <c r="E5854" s="1"/>
      <c r="F5854" s="1"/>
    </row>
    <row r="5855" spans="1:6" x14ac:dyDescent="0.25">
      <c r="A5855" s="188"/>
      <c r="B5855" s="188"/>
      <c r="C5855" s="1"/>
      <c r="D5855" s="1"/>
      <c r="E5855" s="1"/>
      <c r="F5855" s="1"/>
    </row>
    <row r="5856" spans="1:6" x14ac:dyDescent="0.25">
      <c r="A5856" s="188"/>
      <c r="B5856" s="188"/>
      <c r="C5856" s="1"/>
      <c r="D5856" s="1"/>
      <c r="E5856" s="1"/>
      <c r="F5856" s="1"/>
    </row>
    <row r="5857" spans="1:6" x14ac:dyDescent="0.25">
      <c r="A5857" s="188"/>
      <c r="B5857" s="188"/>
      <c r="C5857" s="1"/>
      <c r="D5857" s="1"/>
      <c r="E5857" s="1"/>
      <c r="F5857" s="1"/>
    </row>
    <row r="5858" spans="1:6" x14ac:dyDescent="0.25">
      <c r="A5858" s="188"/>
      <c r="B5858" s="188"/>
      <c r="C5858" s="1"/>
      <c r="D5858" s="1"/>
      <c r="E5858" s="1"/>
      <c r="F5858" s="1"/>
    </row>
    <row r="5859" spans="1:6" x14ac:dyDescent="0.25">
      <c r="A5859" s="188"/>
      <c r="B5859" s="188"/>
      <c r="C5859" s="1"/>
      <c r="D5859" s="1"/>
      <c r="E5859" s="1"/>
      <c r="F5859" s="1"/>
    </row>
    <row r="5860" spans="1:6" x14ac:dyDescent="0.25">
      <c r="A5860" s="188"/>
      <c r="B5860" s="188"/>
      <c r="C5860" s="1"/>
      <c r="D5860" s="1"/>
      <c r="E5860" s="1"/>
      <c r="F5860" s="1"/>
    </row>
    <row r="5861" spans="1:6" x14ac:dyDescent="0.25">
      <c r="A5861" s="188"/>
      <c r="B5861" s="188"/>
      <c r="C5861" s="1"/>
      <c r="D5861" s="1"/>
      <c r="E5861" s="1"/>
      <c r="F5861" s="1"/>
    </row>
    <row r="5862" spans="1:6" x14ac:dyDescent="0.25">
      <c r="A5862" s="188"/>
      <c r="B5862" s="188"/>
      <c r="C5862" s="1"/>
      <c r="D5862" s="1"/>
      <c r="E5862" s="1"/>
      <c r="F5862" s="1"/>
    </row>
    <row r="5863" spans="1:6" x14ac:dyDescent="0.25">
      <c r="A5863" s="188"/>
      <c r="B5863" s="188"/>
      <c r="C5863" s="1"/>
      <c r="D5863" s="1"/>
      <c r="E5863" s="1"/>
      <c r="F5863" s="1"/>
    </row>
    <row r="5864" spans="1:6" x14ac:dyDescent="0.25">
      <c r="A5864" s="188"/>
      <c r="B5864" s="188"/>
      <c r="C5864" s="1"/>
      <c r="D5864" s="1"/>
      <c r="E5864" s="1"/>
      <c r="F5864" s="1"/>
    </row>
    <row r="5865" spans="1:6" x14ac:dyDescent="0.25">
      <c r="A5865" s="188"/>
      <c r="B5865" s="188"/>
      <c r="C5865" s="1"/>
      <c r="D5865" s="1"/>
      <c r="E5865" s="1"/>
      <c r="F5865" s="1"/>
    </row>
    <row r="5866" spans="1:6" x14ac:dyDescent="0.25">
      <c r="A5866" s="188"/>
      <c r="B5866" s="188"/>
      <c r="C5866" s="1"/>
      <c r="D5866" s="1"/>
      <c r="E5866" s="1"/>
      <c r="F5866" s="1"/>
    </row>
    <row r="5867" spans="1:6" x14ac:dyDescent="0.25">
      <c r="A5867" s="188"/>
      <c r="B5867" s="188"/>
      <c r="C5867" s="1"/>
      <c r="D5867" s="1"/>
      <c r="E5867" s="1"/>
      <c r="F5867" s="1"/>
    </row>
    <row r="5868" spans="1:6" x14ac:dyDescent="0.25">
      <c r="A5868" s="188"/>
      <c r="B5868" s="188"/>
      <c r="C5868" s="1"/>
      <c r="D5868" s="1"/>
      <c r="E5868" s="1"/>
      <c r="F5868" s="1"/>
    </row>
    <row r="5869" spans="1:6" x14ac:dyDescent="0.25">
      <c r="A5869" s="188"/>
      <c r="B5869" s="188"/>
      <c r="C5869" s="1"/>
      <c r="D5869" s="1"/>
      <c r="E5869" s="1"/>
      <c r="F5869" s="1"/>
    </row>
    <row r="5870" spans="1:6" x14ac:dyDescent="0.25">
      <c r="A5870" s="188"/>
      <c r="B5870" s="188"/>
      <c r="C5870" s="1"/>
      <c r="D5870" s="1"/>
      <c r="E5870" s="1"/>
      <c r="F5870" s="1"/>
    </row>
    <row r="5871" spans="1:6" x14ac:dyDescent="0.25">
      <c r="A5871" s="188"/>
      <c r="B5871" s="188"/>
      <c r="C5871" s="1"/>
      <c r="D5871" s="1"/>
      <c r="E5871" s="1"/>
      <c r="F5871" s="1"/>
    </row>
    <row r="5872" spans="1:6" x14ac:dyDescent="0.25">
      <c r="A5872" s="188"/>
      <c r="B5872" s="188"/>
      <c r="C5872" s="1"/>
      <c r="D5872" s="1"/>
      <c r="E5872" s="1"/>
      <c r="F5872" s="1"/>
    </row>
    <row r="5873" spans="1:6" x14ac:dyDescent="0.25">
      <c r="A5873" s="188"/>
      <c r="B5873" s="188"/>
      <c r="C5873" s="1"/>
      <c r="D5873" s="1"/>
      <c r="E5873" s="1"/>
      <c r="F5873" s="1"/>
    </row>
    <row r="5874" spans="1:6" x14ac:dyDescent="0.25">
      <c r="A5874" s="188"/>
      <c r="B5874" s="188"/>
      <c r="C5874" s="1"/>
      <c r="D5874" s="1"/>
      <c r="E5874" s="1"/>
      <c r="F5874" s="1"/>
    </row>
    <row r="5875" spans="1:6" x14ac:dyDescent="0.25">
      <c r="A5875" s="188"/>
      <c r="B5875" s="188"/>
      <c r="C5875" s="1"/>
      <c r="D5875" s="1"/>
      <c r="E5875" s="1"/>
      <c r="F5875" s="1"/>
    </row>
    <row r="5876" spans="1:6" x14ac:dyDescent="0.25">
      <c r="A5876" s="188"/>
      <c r="B5876" s="188"/>
      <c r="C5876" s="1"/>
      <c r="D5876" s="1"/>
      <c r="E5876" s="1"/>
      <c r="F5876" s="1"/>
    </row>
    <row r="5877" spans="1:6" x14ac:dyDescent="0.25">
      <c r="A5877" s="188"/>
      <c r="B5877" s="188"/>
      <c r="C5877" s="1"/>
      <c r="D5877" s="1"/>
      <c r="E5877" s="1"/>
      <c r="F5877" s="1"/>
    </row>
    <row r="5878" spans="1:6" x14ac:dyDescent="0.25">
      <c r="A5878" s="188"/>
      <c r="B5878" s="188"/>
      <c r="C5878" s="1"/>
      <c r="D5878" s="1"/>
      <c r="E5878" s="1"/>
      <c r="F5878" s="1"/>
    </row>
    <row r="5879" spans="1:6" x14ac:dyDescent="0.25">
      <c r="A5879" s="188"/>
      <c r="B5879" s="188"/>
      <c r="C5879" s="1"/>
      <c r="D5879" s="1"/>
      <c r="E5879" s="1"/>
      <c r="F5879" s="1"/>
    </row>
    <row r="5880" spans="1:6" x14ac:dyDescent="0.25">
      <c r="A5880" s="188"/>
      <c r="B5880" s="188"/>
      <c r="C5880" s="1"/>
      <c r="D5880" s="1"/>
      <c r="E5880" s="1"/>
      <c r="F5880" s="1"/>
    </row>
    <row r="5881" spans="1:6" x14ac:dyDescent="0.25">
      <c r="A5881" s="188"/>
      <c r="B5881" s="188"/>
      <c r="C5881" s="1"/>
      <c r="D5881" s="1"/>
      <c r="E5881" s="1"/>
      <c r="F5881" s="1"/>
    </row>
    <row r="5882" spans="1:6" x14ac:dyDescent="0.25">
      <c r="A5882" s="188"/>
      <c r="B5882" s="188"/>
      <c r="C5882" s="1"/>
      <c r="D5882" s="1"/>
      <c r="E5882" s="1"/>
      <c r="F5882" s="1"/>
    </row>
    <row r="5883" spans="1:6" x14ac:dyDescent="0.25">
      <c r="A5883" s="188"/>
      <c r="B5883" s="188"/>
      <c r="C5883" s="1"/>
      <c r="D5883" s="1"/>
      <c r="E5883" s="1"/>
      <c r="F5883" s="1"/>
    </row>
    <row r="5884" spans="1:6" x14ac:dyDescent="0.25">
      <c r="A5884" s="188"/>
      <c r="B5884" s="188"/>
      <c r="C5884" s="1"/>
      <c r="D5884" s="1"/>
      <c r="E5884" s="1"/>
      <c r="F5884" s="1"/>
    </row>
    <row r="5885" spans="1:6" x14ac:dyDescent="0.25">
      <c r="A5885" s="188"/>
      <c r="B5885" s="188"/>
      <c r="C5885" s="1"/>
      <c r="D5885" s="1"/>
      <c r="E5885" s="1"/>
      <c r="F5885" s="1"/>
    </row>
    <row r="5886" spans="1:6" x14ac:dyDescent="0.25">
      <c r="A5886" s="188"/>
      <c r="B5886" s="188"/>
      <c r="C5886" s="1"/>
      <c r="D5886" s="1"/>
      <c r="E5886" s="1"/>
      <c r="F5886" s="1"/>
    </row>
    <row r="5887" spans="1:6" x14ac:dyDescent="0.25">
      <c r="A5887" s="188"/>
      <c r="B5887" s="188"/>
      <c r="C5887" s="1"/>
      <c r="D5887" s="1"/>
      <c r="E5887" s="1"/>
      <c r="F5887" s="1"/>
    </row>
    <row r="5888" spans="1:6" x14ac:dyDescent="0.25">
      <c r="A5888" s="188"/>
      <c r="B5888" s="188"/>
      <c r="C5888" s="1"/>
      <c r="D5888" s="1"/>
      <c r="E5888" s="1"/>
      <c r="F5888" s="1"/>
    </row>
    <row r="5889" spans="1:6" x14ac:dyDescent="0.25">
      <c r="A5889" s="188"/>
      <c r="B5889" s="188"/>
      <c r="C5889" s="1"/>
      <c r="D5889" s="1"/>
      <c r="E5889" s="1"/>
      <c r="F5889" s="1"/>
    </row>
    <row r="5890" spans="1:6" x14ac:dyDescent="0.25">
      <c r="A5890" s="188"/>
      <c r="B5890" s="188"/>
      <c r="C5890" s="1"/>
      <c r="D5890" s="1"/>
      <c r="E5890" s="1"/>
      <c r="F5890" s="1"/>
    </row>
    <row r="5891" spans="1:6" x14ac:dyDescent="0.25">
      <c r="A5891" s="188"/>
      <c r="B5891" s="188"/>
      <c r="C5891" s="1"/>
      <c r="D5891" s="1"/>
      <c r="E5891" s="1"/>
      <c r="F5891" s="1"/>
    </row>
    <row r="5892" spans="1:6" x14ac:dyDescent="0.25">
      <c r="A5892" s="188"/>
      <c r="B5892" s="188"/>
      <c r="C5892" s="1"/>
      <c r="D5892" s="1"/>
      <c r="E5892" s="1"/>
      <c r="F5892" s="1"/>
    </row>
    <row r="5893" spans="1:6" x14ac:dyDescent="0.25">
      <c r="A5893" s="188"/>
      <c r="B5893" s="188"/>
      <c r="C5893" s="1"/>
      <c r="D5893" s="1"/>
      <c r="E5893" s="1"/>
      <c r="F5893" s="1"/>
    </row>
    <row r="5894" spans="1:6" x14ac:dyDescent="0.25">
      <c r="A5894" s="188"/>
      <c r="B5894" s="188"/>
      <c r="C5894" s="1"/>
      <c r="D5894" s="1"/>
      <c r="E5894" s="1"/>
      <c r="F5894" s="1"/>
    </row>
    <row r="5895" spans="1:6" x14ac:dyDescent="0.25">
      <c r="A5895" s="188"/>
      <c r="B5895" s="188"/>
      <c r="C5895" s="1"/>
      <c r="D5895" s="1"/>
      <c r="E5895" s="1"/>
      <c r="F5895" s="1"/>
    </row>
    <row r="5896" spans="1:6" x14ac:dyDescent="0.25">
      <c r="A5896" s="188"/>
      <c r="B5896" s="188"/>
      <c r="C5896" s="1"/>
      <c r="D5896" s="1"/>
      <c r="E5896" s="1"/>
      <c r="F5896" s="1"/>
    </row>
    <row r="5897" spans="1:6" x14ac:dyDescent="0.25">
      <c r="A5897" s="188"/>
      <c r="B5897" s="188"/>
      <c r="C5897" s="1"/>
      <c r="D5897" s="1"/>
      <c r="E5897" s="1"/>
      <c r="F5897" s="1"/>
    </row>
    <row r="5898" spans="1:6" x14ac:dyDescent="0.25">
      <c r="A5898" s="188"/>
      <c r="B5898" s="188"/>
      <c r="C5898" s="1"/>
      <c r="D5898" s="1"/>
      <c r="E5898" s="1"/>
      <c r="F5898" s="1"/>
    </row>
    <row r="5899" spans="1:6" x14ac:dyDescent="0.25">
      <c r="A5899" s="188"/>
      <c r="B5899" s="188"/>
      <c r="C5899" s="1"/>
      <c r="D5899" s="1"/>
      <c r="E5899" s="1"/>
      <c r="F5899" s="1"/>
    </row>
    <row r="5900" spans="1:6" x14ac:dyDescent="0.25">
      <c r="A5900" s="188"/>
      <c r="B5900" s="188"/>
      <c r="C5900" s="1"/>
      <c r="D5900" s="1"/>
      <c r="E5900" s="1"/>
      <c r="F5900" s="1"/>
    </row>
    <row r="5901" spans="1:6" x14ac:dyDescent="0.25">
      <c r="A5901" s="188"/>
      <c r="B5901" s="188"/>
      <c r="C5901" s="1"/>
      <c r="D5901" s="1"/>
      <c r="E5901" s="1"/>
      <c r="F5901" s="1"/>
    </row>
    <row r="5902" spans="1:6" x14ac:dyDescent="0.25">
      <c r="A5902" s="188"/>
      <c r="B5902" s="188"/>
      <c r="C5902" s="1"/>
      <c r="D5902" s="1"/>
      <c r="E5902" s="1"/>
      <c r="F5902" s="1"/>
    </row>
    <row r="5903" spans="1:6" x14ac:dyDescent="0.25">
      <c r="A5903" s="188"/>
      <c r="B5903" s="188"/>
      <c r="C5903" s="1"/>
      <c r="D5903" s="1"/>
      <c r="E5903" s="1"/>
      <c r="F5903" s="1"/>
    </row>
    <row r="5904" spans="1:6" x14ac:dyDescent="0.25">
      <c r="A5904" s="188"/>
      <c r="B5904" s="188"/>
      <c r="C5904" s="1"/>
      <c r="D5904" s="1"/>
      <c r="E5904" s="1"/>
      <c r="F5904" s="1"/>
    </row>
    <row r="5905" spans="1:6" x14ac:dyDescent="0.25">
      <c r="A5905" s="188"/>
      <c r="B5905" s="188"/>
      <c r="C5905" s="1"/>
      <c r="D5905" s="1"/>
      <c r="E5905" s="1"/>
      <c r="F5905" s="1"/>
    </row>
    <row r="5906" spans="1:6" x14ac:dyDescent="0.25">
      <c r="A5906" s="188"/>
      <c r="B5906" s="188"/>
      <c r="C5906" s="1"/>
      <c r="D5906" s="1"/>
      <c r="E5906" s="1"/>
      <c r="F5906" s="1"/>
    </row>
    <row r="5907" spans="1:6" x14ac:dyDescent="0.25">
      <c r="A5907" s="188"/>
      <c r="B5907" s="188"/>
      <c r="C5907" s="1"/>
      <c r="D5907" s="1"/>
      <c r="E5907" s="1"/>
      <c r="F5907" s="1"/>
    </row>
    <row r="5908" spans="1:6" x14ac:dyDescent="0.25">
      <c r="A5908" s="188"/>
      <c r="B5908" s="188"/>
      <c r="C5908" s="1"/>
      <c r="D5908" s="1"/>
      <c r="E5908" s="1"/>
      <c r="F5908" s="1"/>
    </row>
    <row r="5909" spans="1:6" x14ac:dyDescent="0.25">
      <c r="A5909" s="188"/>
      <c r="B5909" s="188"/>
      <c r="C5909" s="1"/>
      <c r="D5909" s="1"/>
      <c r="E5909" s="1"/>
      <c r="F5909" s="1"/>
    </row>
    <row r="5910" spans="1:6" x14ac:dyDescent="0.25">
      <c r="A5910" s="188"/>
      <c r="B5910" s="188"/>
      <c r="C5910" s="1"/>
      <c r="D5910" s="1"/>
      <c r="E5910" s="1"/>
      <c r="F5910" s="1"/>
    </row>
    <row r="5911" spans="1:6" x14ac:dyDescent="0.25">
      <c r="A5911" s="188"/>
      <c r="B5911" s="188"/>
      <c r="C5911" s="1"/>
      <c r="D5911" s="1"/>
      <c r="E5911" s="1"/>
      <c r="F5911" s="1"/>
    </row>
    <row r="5912" spans="1:6" x14ac:dyDescent="0.25">
      <c r="A5912" s="188"/>
      <c r="B5912" s="188"/>
      <c r="C5912" s="1"/>
      <c r="D5912" s="1"/>
      <c r="E5912" s="1"/>
      <c r="F5912" s="1"/>
    </row>
    <row r="5913" spans="1:6" x14ac:dyDescent="0.25">
      <c r="A5913" s="188"/>
      <c r="B5913" s="188"/>
      <c r="C5913" s="1"/>
      <c r="D5913" s="1"/>
      <c r="E5913" s="1"/>
      <c r="F5913" s="1"/>
    </row>
    <row r="5914" spans="1:6" x14ac:dyDescent="0.25">
      <c r="A5914" s="188"/>
      <c r="B5914" s="188"/>
      <c r="C5914" s="1"/>
      <c r="D5914" s="1"/>
      <c r="E5914" s="1"/>
      <c r="F5914" s="1"/>
    </row>
    <row r="5915" spans="1:6" x14ac:dyDescent="0.25">
      <c r="A5915" s="188"/>
      <c r="B5915" s="188"/>
      <c r="C5915" s="1"/>
      <c r="D5915" s="1"/>
      <c r="E5915" s="1"/>
      <c r="F5915" s="1"/>
    </row>
    <row r="5916" spans="1:6" x14ac:dyDescent="0.25">
      <c r="A5916" s="188"/>
      <c r="B5916" s="188"/>
      <c r="C5916" s="1"/>
      <c r="D5916" s="1"/>
      <c r="E5916" s="1"/>
      <c r="F5916" s="1"/>
    </row>
    <row r="5917" spans="1:6" x14ac:dyDescent="0.25">
      <c r="A5917" s="188"/>
      <c r="B5917" s="188"/>
      <c r="C5917" s="1"/>
      <c r="D5917" s="1"/>
      <c r="E5917" s="1"/>
      <c r="F5917" s="1"/>
    </row>
    <row r="5918" spans="1:6" x14ac:dyDescent="0.25">
      <c r="A5918" s="188"/>
      <c r="B5918" s="188"/>
      <c r="C5918" s="1"/>
      <c r="D5918" s="1"/>
      <c r="E5918" s="1"/>
      <c r="F5918" s="1"/>
    </row>
    <row r="5919" spans="1:6" x14ac:dyDescent="0.25">
      <c r="A5919" s="188"/>
      <c r="B5919" s="188"/>
      <c r="C5919" s="1"/>
      <c r="D5919" s="1"/>
      <c r="E5919" s="1"/>
      <c r="F5919" s="1"/>
    </row>
    <row r="5920" spans="1:6" x14ac:dyDescent="0.25">
      <c r="A5920" s="188"/>
      <c r="B5920" s="188"/>
      <c r="C5920" s="1"/>
      <c r="D5920" s="1"/>
      <c r="E5920" s="1"/>
      <c r="F5920" s="1"/>
    </row>
    <row r="5921" spans="1:6" x14ac:dyDescent="0.25">
      <c r="A5921" s="188"/>
      <c r="B5921" s="188"/>
      <c r="C5921" s="1"/>
      <c r="D5921" s="1"/>
      <c r="E5921" s="1"/>
      <c r="F5921" s="1"/>
    </row>
    <row r="5922" spans="1:6" x14ac:dyDescent="0.25">
      <c r="A5922" s="188"/>
      <c r="B5922" s="188"/>
      <c r="C5922" s="1"/>
      <c r="D5922" s="1"/>
      <c r="E5922" s="1"/>
      <c r="F5922" s="1"/>
    </row>
    <row r="5923" spans="1:6" x14ac:dyDescent="0.25">
      <c r="A5923" s="188"/>
      <c r="B5923" s="188"/>
      <c r="C5923" s="1"/>
      <c r="D5923" s="1"/>
      <c r="E5923" s="1"/>
      <c r="F5923" s="1"/>
    </row>
    <row r="5924" spans="1:6" x14ac:dyDescent="0.25">
      <c r="A5924" s="188"/>
      <c r="B5924" s="188"/>
      <c r="C5924" s="1"/>
      <c r="D5924" s="1"/>
      <c r="E5924" s="1"/>
      <c r="F5924" s="1"/>
    </row>
    <row r="5925" spans="1:6" x14ac:dyDescent="0.25">
      <c r="A5925" s="188"/>
      <c r="B5925" s="188"/>
      <c r="C5925" s="1"/>
      <c r="D5925" s="1"/>
      <c r="E5925" s="1"/>
      <c r="F5925" s="1"/>
    </row>
    <row r="5926" spans="1:6" x14ac:dyDescent="0.25">
      <c r="A5926" s="188"/>
      <c r="B5926" s="188"/>
      <c r="C5926" s="1"/>
      <c r="D5926" s="1"/>
      <c r="E5926" s="1"/>
      <c r="F5926" s="1"/>
    </row>
    <row r="5927" spans="1:6" x14ac:dyDescent="0.25">
      <c r="A5927" s="188"/>
      <c r="B5927" s="188"/>
      <c r="C5927" s="1"/>
      <c r="D5927" s="1"/>
      <c r="E5927" s="1"/>
      <c r="F5927" s="1"/>
    </row>
    <row r="5928" spans="1:6" x14ac:dyDescent="0.25">
      <c r="A5928" s="188"/>
      <c r="B5928" s="188"/>
      <c r="C5928" s="1"/>
      <c r="D5928" s="1"/>
      <c r="E5928" s="1"/>
      <c r="F5928" s="1"/>
    </row>
    <row r="5929" spans="1:6" x14ac:dyDescent="0.25">
      <c r="A5929" s="188"/>
      <c r="B5929" s="188"/>
      <c r="C5929" s="1"/>
      <c r="D5929" s="1"/>
      <c r="E5929" s="1"/>
      <c r="F5929" s="1"/>
    </row>
    <row r="5930" spans="1:6" x14ac:dyDescent="0.25">
      <c r="A5930" s="188"/>
      <c r="B5930" s="188"/>
      <c r="C5930" s="1"/>
      <c r="D5930" s="1"/>
      <c r="E5930" s="1"/>
      <c r="F5930" s="1"/>
    </row>
    <row r="5931" spans="1:6" x14ac:dyDescent="0.25">
      <c r="A5931" s="188"/>
      <c r="B5931" s="188"/>
      <c r="C5931" s="1"/>
      <c r="D5931" s="1"/>
      <c r="E5931" s="1"/>
      <c r="F5931" s="1"/>
    </row>
    <row r="5932" spans="1:6" x14ac:dyDescent="0.25">
      <c r="A5932" s="188"/>
      <c r="B5932" s="188"/>
      <c r="C5932" s="1"/>
      <c r="D5932" s="1"/>
      <c r="E5932" s="1"/>
      <c r="F5932" s="1"/>
    </row>
    <row r="5933" spans="1:6" x14ac:dyDescent="0.25">
      <c r="A5933" s="188"/>
      <c r="B5933" s="188"/>
      <c r="C5933" s="1"/>
      <c r="D5933" s="1"/>
      <c r="E5933" s="1"/>
      <c r="F5933" s="1"/>
    </row>
    <row r="5934" spans="1:6" x14ac:dyDescent="0.25">
      <c r="A5934" s="188"/>
      <c r="B5934" s="188"/>
      <c r="C5934" s="1"/>
      <c r="D5934" s="1"/>
      <c r="E5934" s="1"/>
      <c r="F5934" s="1"/>
    </row>
    <row r="5935" spans="1:6" x14ac:dyDescent="0.25">
      <c r="A5935" s="188"/>
      <c r="B5935" s="188"/>
      <c r="C5935" s="1"/>
      <c r="D5935" s="1"/>
      <c r="E5935" s="1"/>
      <c r="F5935" s="1"/>
    </row>
    <row r="5936" spans="1:6" x14ac:dyDescent="0.25">
      <c r="A5936" s="188"/>
      <c r="B5936" s="188"/>
      <c r="C5936" s="1"/>
      <c r="D5936" s="1"/>
      <c r="E5936" s="1"/>
      <c r="F5936" s="1"/>
    </row>
    <row r="5937" spans="1:6" x14ac:dyDescent="0.25">
      <c r="A5937" s="188"/>
      <c r="B5937" s="188"/>
      <c r="C5937" s="1"/>
      <c r="D5937" s="1"/>
      <c r="E5937" s="1"/>
      <c r="F5937" s="1"/>
    </row>
    <row r="5938" spans="1:6" x14ac:dyDescent="0.25">
      <c r="A5938" s="188"/>
      <c r="B5938" s="188"/>
      <c r="C5938" s="1"/>
      <c r="D5938" s="1"/>
      <c r="E5938" s="1"/>
      <c r="F5938" s="1"/>
    </row>
    <row r="5939" spans="1:6" x14ac:dyDescent="0.25">
      <c r="A5939" s="188"/>
      <c r="B5939" s="188"/>
      <c r="C5939" s="1"/>
      <c r="D5939" s="1"/>
      <c r="E5939" s="1"/>
      <c r="F5939" s="1"/>
    </row>
    <row r="5940" spans="1:6" x14ac:dyDescent="0.25">
      <c r="A5940" s="188"/>
      <c r="B5940" s="188"/>
      <c r="C5940" s="1"/>
      <c r="D5940" s="1"/>
      <c r="E5940" s="1"/>
      <c r="F5940" s="1"/>
    </row>
    <row r="5941" spans="1:6" x14ac:dyDescent="0.25">
      <c r="A5941" s="188"/>
      <c r="B5941" s="188"/>
      <c r="C5941" s="1"/>
      <c r="D5941" s="1"/>
      <c r="E5941" s="1"/>
      <c r="F5941" s="1"/>
    </row>
    <row r="5942" spans="1:6" x14ac:dyDescent="0.25">
      <c r="A5942" s="188"/>
      <c r="B5942" s="188"/>
      <c r="C5942" s="1"/>
      <c r="D5942" s="1"/>
      <c r="E5942" s="1"/>
      <c r="F5942" s="1"/>
    </row>
    <row r="5943" spans="1:6" x14ac:dyDescent="0.25">
      <c r="A5943" s="188"/>
      <c r="B5943" s="188"/>
      <c r="C5943" s="1"/>
      <c r="D5943" s="1"/>
      <c r="E5943" s="1"/>
      <c r="F5943" s="1"/>
    </row>
    <row r="5944" spans="1:6" x14ac:dyDescent="0.25">
      <c r="A5944" s="188"/>
      <c r="B5944" s="188"/>
      <c r="C5944" s="1"/>
      <c r="D5944" s="1"/>
      <c r="E5944" s="1"/>
      <c r="F5944" s="1"/>
    </row>
    <row r="5945" spans="1:6" x14ac:dyDescent="0.25">
      <c r="A5945" s="188"/>
      <c r="B5945" s="188"/>
      <c r="C5945" s="1"/>
      <c r="D5945" s="1"/>
      <c r="E5945" s="1"/>
      <c r="F5945" s="1"/>
    </row>
    <row r="5946" spans="1:6" x14ac:dyDescent="0.25">
      <c r="A5946" s="188"/>
      <c r="B5946" s="188"/>
      <c r="C5946" s="1"/>
      <c r="D5946" s="1"/>
      <c r="E5946" s="1"/>
      <c r="F5946" s="1"/>
    </row>
    <row r="5947" spans="1:6" x14ac:dyDescent="0.25">
      <c r="A5947" s="188"/>
      <c r="B5947" s="188"/>
      <c r="C5947" s="1"/>
      <c r="D5947" s="1"/>
      <c r="E5947" s="1"/>
      <c r="F5947" s="1"/>
    </row>
    <row r="5948" spans="1:6" x14ac:dyDescent="0.25">
      <c r="A5948" s="188"/>
      <c r="B5948" s="188"/>
      <c r="C5948" s="1"/>
      <c r="D5948" s="1"/>
      <c r="E5948" s="1"/>
      <c r="F5948" s="1"/>
    </row>
    <row r="5949" spans="1:6" x14ac:dyDescent="0.25">
      <c r="A5949" s="188"/>
      <c r="B5949" s="188"/>
      <c r="C5949" s="1"/>
      <c r="D5949" s="1"/>
      <c r="E5949" s="1"/>
      <c r="F5949" s="1"/>
    </row>
    <row r="5950" spans="1:6" x14ac:dyDescent="0.25">
      <c r="A5950" s="188"/>
      <c r="B5950" s="188"/>
      <c r="C5950" s="1"/>
      <c r="D5950" s="1"/>
      <c r="E5950" s="1"/>
      <c r="F5950" s="1"/>
    </row>
    <row r="5951" spans="1:6" x14ac:dyDescent="0.25">
      <c r="A5951" s="188"/>
      <c r="B5951" s="188"/>
      <c r="C5951" s="1"/>
      <c r="D5951" s="1"/>
      <c r="E5951" s="1"/>
      <c r="F5951" s="1"/>
    </row>
    <row r="5952" spans="1:6" x14ac:dyDescent="0.25">
      <c r="A5952" s="188"/>
      <c r="B5952" s="188"/>
      <c r="C5952" s="1"/>
      <c r="D5952" s="1"/>
      <c r="E5952" s="1"/>
      <c r="F5952" s="1"/>
    </row>
    <row r="5953" spans="1:6" x14ac:dyDescent="0.25">
      <c r="A5953" s="188"/>
      <c r="B5953" s="188"/>
      <c r="C5953" s="1"/>
      <c r="D5953" s="1"/>
      <c r="E5953" s="1"/>
      <c r="F5953" s="1"/>
    </row>
    <row r="5954" spans="1:6" x14ac:dyDescent="0.25">
      <c r="A5954" s="188"/>
      <c r="B5954" s="188"/>
      <c r="C5954" s="1"/>
      <c r="D5954" s="1"/>
      <c r="E5954" s="1"/>
      <c r="F5954" s="1"/>
    </row>
    <row r="5955" spans="1:6" x14ac:dyDescent="0.25">
      <c r="A5955" s="188"/>
      <c r="B5955" s="188"/>
      <c r="C5955" s="1"/>
      <c r="D5955" s="1"/>
      <c r="E5955" s="1"/>
      <c r="F5955" s="1"/>
    </row>
    <row r="5956" spans="1:6" x14ac:dyDescent="0.25">
      <c r="A5956" s="188"/>
      <c r="B5956" s="188"/>
      <c r="C5956" s="1"/>
      <c r="D5956" s="1"/>
      <c r="E5956" s="1"/>
      <c r="F5956" s="1"/>
    </row>
    <row r="5957" spans="1:6" x14ac:dyDescent="0.25">
      <c r="A5957" s="188"/>
      <c r="B5957" s="188"/>
      <c r="C5957" s="1"/>
      <c r="D5957" s="1"/>
      <c r="E5957" s="1"/>
      <c r="F5957" s="1"/>
    </row>
    <row r="5958" spans="1:6" x14ac:dyDescent="0.25">
      <c r="A5958" s="188"/>
      <c r="B5958" s="188"/>
      <c r="C5958" s="1"/>
      <c r="D5958" s="1"/>
      <c r="E5958" s="1"/>
      <c r="F5958" s="1"/>
    </row>
    <row r="5959" spans="1:6" x14ac:dyDescent="0.25">
      <c r="A5959" s="188"/>
      <c r="B5959" s="188"/>
      <c r="C5959" s="1"/>
      <c r="D5959" s="1"/>
      <c r="E5959" s="1"/>
      <c r="F5959" s="1"/>
    </row>
    <row r="5960" spans="1:6" x14ac:dyDescent="0.25">
      <c r="A5960" s="188"/>
      <c r="B5960" s="188"/>
      <c r="C5960" s="1"/>
      <c r="D5960" s="1"/>
      <c r="E5960" s="1"/>
      <c r="F5960" s="1"/>
    </row>
    <row r="5961" spans="1:6" x14ac:dyDescent="0.25">
      <c r="A5961" s="188"/>
      <c r="B5961" s="188"/>
      <c r="C5961" s="1"/>
      <c r="D5961" s="1"/>
      <c r="E5961" s="1"/>
      <c r="F5961" s="1"/>
    </row>
    <row r="5962" spans="1:6" x14ac:dyDescent="0.25">
      <c r="A5962" s="188"/>
      <c r="B5962" s="188"/>
      <c r="C5962" s="1"/>
      <c r="D5962" s="1"/>
      <c r="E5962" s="1"/>
      <c r="F5962" s="1"/>
    </row>
    <row r="5963" spans="1:6" x14ac:dyDescent="0.25">
      <c r="A5963" s="188"/>
      <c r="B5963" s="188"/>
      <c r="C5963" s="1"/>
      <c r="D5963" s="1"/>
      <c r="E5963" s="1"/>
      <c r="F5963" s="1"/>
    </row>
    <row r="5964" spans="1:6" x14ac:dyDescent="0.25">
      <c r="A5964" s="188"/>
      <c r="B5964" s="188"/>
      <c r="C5964" s="1"/>
      <c r="D5964" s="1"/>
      <c r="E5964" s="1"/>
      <c r="F5964" s="1"/>
    </row>
    <row r="5965" spans="1:6" x14ac:dyDescent="0.25">
      <c r="A5965" s="188"/>
      <c r="B5965" s="188"/>
      <c r="C5965" s="1"/>
      <c r="D5965" s="1"/>
      <c r="E5965" s="1"/>
      <c r="F5965" s="1"/>
    </row>
    <row r="5966" spans="1:6" x14ac:dyDescent="0.25">
      <c r="A5966" s="188"/>
      <c r="B5966" s="188"/>
      <c r="C5966" s="1"/>
      <c r="D5966" s="1"/>
      <c r="E5966" s="1"/>
      <c r="F5966" s="1"/>
    </row>
    <row r="5967" spans="1:6" x14ac:dyDescent="0.25">
      <c r="A5967" s="188"/>
      <c r="B5967" s="188"/>
      <c r="C5967" s="1"/>
      <c r="D5967" s="1"/>
      <c r="E5967" s="1"/>
      <c r="F5967" s="1"/>
    </row>
    <row r="5968" spans="1:6" x14ac:dyDescent="0.25">
      <c r="A5968" s="188"/>
      <c r="B5968" s="188"/>
      <c r="C5968" s="1"/>
      <c r="D5968" s="1"/>
      <c r="E5968" s="1"/>
      <c r="F5968" s="1"/>
    </row>
    <row r="5969" spans="1:6" x14ac:dyDescent="0.25">
      <c r="A5969" s="188"/>
      <c r="B5969" s="188"/>
      <c r="C5969" s="1"/>
      <c r="D5969" s="1"/>
      <c r="E5969" s="1"/>
      <c r="F5969" s="1"/>
    </row>
    <row r="5970" spans="1:6" x14ac:dyDescent="0.25">
      <c r="A5970" s="188"/>
      <c r="B5970" s="188"/>
      <c r="C5970" s="1"/>
      <c r="D5970" s="1"/>
      <c r="E5970" s="1"/>
      <c r="F5970" s="1"/>
    </row>
    <row r="5971" spans="1:6" x14ac:dyDescent="0.25">
      <c r="A5971" s="188"/>
      <c r="B5971" s="188"/>
      <c r="C5971" s="1"/>
      <c r="D5971" s="1"/>
      <c r="E5971" s="1"/>
      <c r="F5971" s="1"/>
    </row>
    <row r="5972" spans="1:6" x14ac:dyDescent="0.25">
      <c r="A5972" s="188"/>
      <c r="B5972" s="188"/>
      <c r="C5972" s="1"/>
      <c r="D5972" s="1"/>
      <c r="E5972" s="1"/>
      <c r="F5972" s="1"/>
    </row>
    <row r="5973" spans="1:6" x14ac:dyDescent="0.25">
      <c r="A5973" s="188"/>
      <c r="B5973" s="188"/>
      <c r="C5973" s="1"/>
      <c r="D5973" s="1"/>
      <c r="E5973" s="1"/>
      <c r="F5973" s="1"/>
    </row>
    <row r="5974" spans="1:6" x14ac:dyDescent="0.25">
      <c r="A5974" s="188"/>
      <c r="B5974" s="188"/>
      <c r="C5974" s="1"/>
      <c r="D5974" s="1"/>
      <c r="E5974" s="1"/>
      <c r="F5974" s="1"/>
    </row>
    <row r="5975" spans="1:6" x14ac:dyDescent="0.25">
      <c r="A5975" s="188"/>
      <c r="B5975" s="188"/>
      <c r="C5975" s="1"/>
      <c r="D5975" s="1"/>
      <c r="E5975" s="1"/>
      <c r="F5975" s="1"/>
    </row>
    <row r="5976" spans="1:6" x14ac:dyDescent="0.25">
      <c r="A5976" s="188"/>
      <c r="B5976" s="188"/>
      <c r="C5976" s="1"/>
      <c r="D5976" s="1"/>
      <c r="E5976" s="1"/>
      <c r="F5976" s="1"/>
    </row>
    <row r="5977" spans="1:6" x14ac:dyDescent="0.25">
      <c r="A5977" s="188"/>
      <c r="B5977" s="188"/>
      <c r="C5977" s="1"/>
      <c r="D5977" s="1"/>
      <c r="E5977" s="1"/>
      <c r="F5977" s="1"/>
    </row>
    <row r="5978" spans="1:6" x14ac:dyDescent="0.25">
      <c r="A5978" s="188"/>
      <c r="B5978" s="188"/>
      <c r="C5978" s="1"/>
      <c r="D5978" s="1"/>
      <c r="E5978" s="1"/>
      <c r="F5978" s="1"/>
    </row>
    <row r="5979" spans="1:6" x14ac:dyDescent="0.25">
      <c r="A5979" s="188"/>
      <c r="B5979" s="188"/>
      <c r="C5979" s="1"/>
      <c r="D5979" s="1"/>
      <c r="E5979" s="1"/>
      <c r="F5979" s="1"/>
    </row>
    <row r="5980" spans="1:6" x14ac:dyDescent="0.25">
      <c r="A5980" s="188"/>
      <c r="B5980" s="188"/>
      <c r="C5980" s="1"/>
      <c r="D5980" s="1"/>
      <c r="E5980" s="1"/>
      <c r="F5980" s="1"/>
    </row>
    <row r="5981" spans="1:6" x14ac:dyDescent="0.25">
      <c r="A5981" s="188"/>
      <c r="B5981" s="188"/>
      <c r="C5981" s="1"/>
      <c r="D5981" s="1"/>
      <c r="E5981" s="1"/>
      <c r="F5981" s="1"/>
    </row>
    <row r="5982" spans="1:6" x14ac:dyDescent="0.25">
      <c r="A5982" s="188"/>
      <c r="B5982" s="188"/>
      <c r="C5982" s="1"/>
      <c r="D5982" s="1"/>
      <c r="E5982" s="1"/>
      <c r="F5982" s="1"/>
    </row>
    <row r="5983" spans="1:6" x14ac:dyDescent="0.25">
      <c r="A5983" s="188"/>
      <c r="B5983" s="188"/>
      <c r="C5983" s="1"/>
      <c r="D5983" s="1"/>
      <c r="E5983" s="1"/>
      <c r="F5983" s="1"/>
    </row>
    <row r="5984" spans="1:6" x14ac:dyDescent="0.25">
      <c r="A5984" s="188"/>
      <c r="B5984" s="188"/>
      <c r="C5984" s="1"/>
      <c r="D5984" s="1"/>
      <c r="E5984" s="1"/>
      <c r="F5984" s="1"/>
    </row>
    <row r="5985" spans="1:6" x14ac:dyDescent="0.25">
      <c r="A5985" s="188"/>
      <c r="B5985" s="188"/>
      <c r="C5985" s="1"/>
      <c r="D5985" s="1"/>
      <c r="E5985" s="1"/>
      <c r="F5985" s="1"/>
    </row>
    <row r="5986" spans="1:6" x14ac:dyDescent="0.25">
      <c r="A5986" s="188"/>
      <c r="B5986" s="188"/>
      <c r="C5986" s="1"/>
      <c r="D5986" s="1"/>
      <c r="E5986" s="1"/>
      <c r="F5986" s="1"/>
    </row>
    <row r="5987" spans="1:6" x14ac:dyDescent="0.25">
      <c r="A5987" s="188"/>
      <c r="B5987" s="188"/>
      <c r="C5987" s="1"/>
      <c r="D5987" s="1"/>
      <c r="E5987" s="1"/>
      <c r="F5987" s="1"/>
    </row>
    <row r="5988" spans="1:6" x14ac:dyDescent="0.25">
      <c r="A5988" s="188"/>
      <c r="B5988" s="188"/>
      <c r="C5988" s="1"/>
      <c r="D5988" s="1"/>
      <c r="E5988" s="1"/>
      <c r="F5988" s="1"/>
    </row>
    <row r="5989" spans="1:6" x14ac:dyDescent="0.25">
      <c r="A5989" s="188"/>
      <c r="B5989" s="188"/>
      <c r="C5989" s="1"/>
      <c r="D5989" s="1"/>
      <c r="E5989" s="1"/>
      <c r="F5989" s="1"/>
    </row>
    <row r="5990" spans="1:6" x14ac:dyDescent="0.25">
      <c r="A5990" s="188"/>
      <c r="B5990" s="188"/>
      <c r="C5990" s="1"/>
      <c r="D5990" s="1"/>
      <c r="E5990" s="1"/>
      <c r="F5990" s="1"/>
    </row>
    <row r="5991" spans="1:6" x14ac:dyDescent="0.25">
      <c r="A5991" s="188"/>
      <c r="B5991" s="188"/>
      <c r="C5991" s="1"/>
      <c r="D5991" s="1"/>
      <c r="E5991" s="1"/>
      <c r="F5991" s="1"/>
    </row>
    <row r="5992" spans="1:6" x14ac:dyDescent="0.25">
      <c r="A5992" s="188"/>
      <c r="B5992" s="188"/>
      <c r="C5992" s="1"/>
      <c r="D5992" s="1"/>
      <c r="E5992" s="1"/>
      <c r="F5992" s="1"/>
    </row>
    <row r="5993" spans="1:6" x14ac:dyDescent="0.25">
      <c r="A5993" s="188"/>
      <c r="B5993" s="188"/>
      <c r="C5993" s="1"/>
      <c r="D5993" s="1"/>
      <c r="E5993" s="1"/>
      <c r="F5993" s="1"/>
    </row>
    <row r="5994" spans="1:6" x14ac:dyDescent="0.25">
      <c r="A5994" s="188"/>
      <c r="B5994" s="188"/>
      <c r="C5994" s="1"/>
      <c r="D5994" s="1"/>
      <c r="E5994" s="1"/>
      <c r="F5994" s="1"/>
    </row>
    <row r="5995" spans="1:6" x14ac:dyDescent="0.25">
      <c r="A5995" s="188"/>
      <c r="B5995" s="188"/>
      <c r="C5995" s="1"/>
      <c r="D5995" s="1"/>
      <c r="E5995" s="1"/>
      <c r="F5995" s="1"/>
    </row>
    <row r="5996" spans="1:6" x14ac:dyDescent="0.25">
      <c r="A5996" s="188"/>
      <c r="B5996" s="188"/>
      <c r="C5996" s="1"/>
      <c r="D5996" s="1"/>
      <c r="E5996" s="1"/>
      <c r="F5996" s="1"/>
    </row>
    <row r="5997" spans="1:6" x14ac:dyDescent="0.25">
      <c r="A5997" s="188"/>
      <c r="B5997" s="188"/>
      <c r="C5997" s="1"/>
      <c r="D5997" s="1"/>
      <c r="E5997" s="1"/>
      <c r="F5997" s="1"/>
    </row>
    <row r="5998" spans="1:6" x14ac:dyDescent="0.25">
      <c r="A5998" s="188"/>
      <c r="B5998" s="188"/>
      <c r="C5998" s="1"/>
      <c r="D5998" s="1"/>
      <c r="E5998" s="1"/>
      <c r="F5998" s="1"/>
    </row>
    <row r="5999" spans="1:6" x14ac:dyDescent="0.25">
      <c r="A5999" s="188"/>
      <c r="B5999" s="188"/>
      <c r="C5999" s="1"/>
      <c r="D5999" s="1"/>
      <c r="E5999" s="1"/>
      <c r="F5999" s="1"/>
    </row>
    <row r="6000" spans="1:6" x14ac:dyDescent="0.25">
      <c r="A6000" s="188"/>
      <c r="B6000" s="188"/>
      <c r="C6000" s="1"/>
      <c r="D6000" s="1"/>
      <c r="E6000" s="1"/>
      <c r="F6000" s="1"/>
    </row>
    <row r="6001" spans="1:6" x14ac:dyDescent="0.25">
      <c r="A6001" s="188"/>
      <c r="B6001" s="188"/>
      <c r="C6001" s="1"/>
      <c r="D6001" s="1"/>
      <c r="E6001" s="1"/>
      <c r="F6001" s="1"/>
    </row>
    <row r="6002" spans="1:6" x14ac:dyDescent="0.25">
      <c r="A6002" s="188"/>
      <c r="B6002" s="188"/>
      <c r="C6002" s="1"/>
      <c r="D6002" s="1"/>
      <c r="E6002" s="1"/>
      <c r="F6002" s="1"/>
    </row>
    <row r="6003" spans="1:6" x14ac:dyDescent="0.25">
      <c r="A6003" s="188"/>
      <c r="B6003" s="188"/>
      <c r="C6003" s="1"/>
      <c r="D6003" s="1"/>
      <c r="E6003" s="1"/>
      <c r="F6003" s="1"/>
    </row>
    <row r="6004" spans="1:6" x14ac:dyDescent="0.25">
      <c r="A6004" s="188"/>
      <c r="B6004" s="188"/>
      <c r="C6004" s="1"/>
      <c r="D6004" s="1"/>
      <c r="E6004" s="1"/>
      <c r="F6004" s="1"/>
    </row>
    <row r="6005" spans="1:6" x14ac:dyDescent="0.25">
      <c r="A6005" s="188"/>
      <c r="B6005" s="188"/>
      <c r="C6005" s="1"/>
      <c r="D6005" s="1"/>
      <c r="E6005" s="1"/>
      <c r="F6005" s="1"/>
    </row>
    <row r="6006" spans="1:6" x14ac:dyDescent="0.25">
      <c r="A6006" s="188"/>
      <c r="B6006" s="188"/>
      <c r="C6006" s="1"/>
      <c r="D6006" s="1"/>
      <c r="E6006" s="1"/>
      <c r="F6006" s="1"/>
    </row>
    <row r="6007" spans="1:6" x14ac:dyDescent="0.25">
      <c r="A6007" s="188"/>
      <c r="B6007" s="188"/>
      <c r="C6007" s="1"/>
      <c r="D6007" s="1"/>
      <c r="E6007" s="1"/>
      <c r="F6007" s="1"/>
    </row>
    <row r="6008" spans="1:6" x14ac:dyDescent="0.25">
      <c r="A6008" s="188"/>
      <c r="B6008" s="188"/>
      <c r="C6008" s="1"/>
      <c r="D6008" s="1"/>
      <c r="E6008" s="1"/>
      <c r="F6008" s="1"/>
    </row>
    <row r="6009" spans="1:6" x14ac:dyDescent="0.25">
      <c r="A6009" s="188"/>
      <c r="B6009" s="188"/>
      <c r="C6009" s="1"/>
      <c r="D6009" s="1"/>
      <c r="E6009" s="1"/>
      <c r="F6009" s="1"/>
    </row>
    <row r="6010" spans="1:6" x14ac:dyDescent="0.25">
      <c r="A6010" s="188"/>
      <c r="B6010" s="188"/>
      <c r="C6010" s="1"/>
      <c r="D6010" s="1"/>
      <c r="E6010" s="1"/>
      <c r="F6010" s="1"/>
    </row>
    <row r="6011" spans="1:6" x14ac:dyDescent="0.25">
      <c r="A6011" s="188"/>
      <c r="B6011" s="188"/>
      <c r="C6011" s="1"/>
      <c r="D6011" s="1"/>
      <c r="E6011" s="1"/>
      <c r="F6011" s="1"/>
    </row>
    <row r="6012" spans="1:6" x14ac:dyDescent="0.25">
      <c r="A6012" s="188"/>
      <c r="B6012" s="188"/>
      <c r="C6012" s="1"/>
      <c r="D6012" s="1"/>
      <c r="E6012" s="1"/>
      <c r="F6012" s="1"/>
    </row>
    <row r="6013" spans="1:6" x14ac:dyDescent="0.25">
      <c r="A6013" s="188"/>
      <c r="B6013" s="188"/>
      <c r="C6013" s="1"/>
      <c r="D6013" s="1"/>
      <c r="E6013" s="1"/>
      <c r="F6013" s="1"/>
    </row>
    <row r="6014" spans="1:6" x14ac:dyDescent="0.25">
      <c r="A6014" s="188"/>
      <c r="B6014" s="188"/>
      <c r="C6014" s="1"/>
      <c r="D6014" s="1"/>
      <c r="E6014" s="1"/>
      <c r="F6014" s="1"/>
    </row>
    <row r="6015" spans="1:6" x14ac:dyDescent="0.25">
      <c r="A6015" s="188"/>
      <c r="B6015" s="188"/>
      <c r="C6015" s="1"/>
      <c r="D6015" s="1"/>
      <c r="E6015" s="1"/>
      <c r="F6015" s="1"/>
    </row>
    <row r="6016" spans="1:6" x14ac:dyDescent="0.25">
      <c r="A6016" s="188"/>
      <c r="B6016" s="188"/>
      <c r="C6016" s="1"/>
      <c r="D6016" s="1"/>
      <c r="E6016" s="1"/>
      <c r="F6016" s="1"/>
    </row>
    <row r="6017" spans="1:6" x14ac:dyDescent="0.25">
      <c r="A6017" s="188"/>
      <c r="B6017" s="188"/>
      <c r="C6017" s="1"/>
      <c r="D6017" s="1"/>
      <c r="E6017" s="1"/>
      <c r="F6017" s="1"/>
    </row>
    <row r="6018" spans="1:6" x14ac:dyDescent="0.25">
      <c r="A6018" s="188"/>
      <c r="B6018" s="188"/>
      <c r="C6018" s="1"/>
      <c r="D6018" s="1"/>
      <c r="E6018" s="1"/>
      <c r="F6018" s="1"/>
    </row>
    <row r="6019" spans="1:6" x14ac:dyDescent="0.25">
      <c r="A6019" s="188"/>
      <c r="B6019" s="188"/>
      <c r="C6019" s="1"/>
      <c r="D6019" s="1"/>
      <c r="E6019" s="1"/>
      <c r="F6019" s="1"/>
    </row>
    <row r="6020" spans="1:6" x14ac:dyDescent="0.25">
      <c r="A6020" s="188"/>
      <c r="B6020" s="188"/>
      <c r="C6020" s="1"/>
      <c r="D6020" s="1"/>
      <c r="E6020" s="1"/>
      <c r="F6020" s="1"/>
    </row>
    <row r="6021" spans="1:6" x14ac:dyDescent="0.25">
      <c r="A6021" s="188"/>
      <c r="B6021" s="188"/>
      <c r="C6021" s="1"/>
      <c r="D6021" s="1"/>
      <c r="E6021" s="1"/>
      <c r="F6021" s="1"/>
    </row>
    <row r="6022" spans="1:6" x14ac:dyDescent="0.25">
      <c r="A6022" s="188"/>
      <c r="B6022" s="188"/>
      <c r="C6022" s="1"/>
      <c r="D6022" s="1"/>
      <c r="E6022" s="1"/>
      <c r="F6022" s="1"/>
    </row>
    <row r="6023" spans="1:6" x14ac:dyDescent="0.25">
      <c r="A6023" s="188"/>
      <c r="B6023" s="188"/>
      <c r="C6023" s="1"/>
      <c r="D6023" s="1"/>
      <c r="E6023" s="1"/>
      <c r="F6023" s="1"/>
    </row>
    <row r="6024" spans="1:6" x14ac:dyDescent="0.25">
      <c r="A6024" s="188"/>
      <c r="B6024" s="188"/>
      <c r="C6024" s="1"/>
      <c r="D6024" s="1"/>
      <c r="E6024" s="1"/>
      <c r="F6024" s="1"/>
    </row>
    <row r="6025" spans="1:6" x14ac:dyDescent="0.25">
      <c r="A6025" s="188"/>
      <c r="B6025" s="188"/>
      <c r="C6025" s="1"/>
      <c r="D6025" s="1"/>
      <c r="E6025" s="1"/>
      <c r="F6025" s="1"/>
    </row>
    <row r="6026" spans="1:6" x14ac:dyDescent="0.25">
      <c r="A6026" s="188"/>
      <c r="B6026" s="188"/>
      <c r="C6026" s="1"/>
      <c r="D6026" s="1"/>
      <c r="E6026" s="1"/>
      <c r="F6026" s="1"/>
    </row>
    <row r="6027" spans="1:6" x14ac:dyDescent="0.25">
      <c r="A6027" s="188"/>
      <c r="B6027" s="188"/>
      <c r="C6027" s="1"/>
      <c r="D6027" s="1"/>
      <c r="E6027" s="1"/>
      <c r="F6027" s="1"/>
    </row>
    <row r="6028" spans="1:6" x14ac:dyDescent="0.25">
      <c r="A6028" s="188"/>
      <c r="B6028" s="188"/>
      <c r="C6028" s="1"/>
      <c r="D6028" s="1"/>
      <c r="E6028" s="1"/>
      <c r="F6028" s="1"/>
    </row>
    <row r="6029" spans="1:6" x14ac:dyDescent="0.25">
      <c r="A6029" s="188"/>
      <c r="B6029" s="188"/>
      <c r="C6029" s="1"/>
      <c r="D6029" s="1"/>
      <c r="E6029" s="1"/>
      <c r="F6029" s="1"/>
    </row>
    <row r="6030" spans="1:6" x14ac:dyDescent="0.25">
      <c r="A6030" s="188"/>
      <c r="B6030" s="188"/>
      <c r="C6030" s="1"/>
      <c r="D6030" s="1"/>
      <c r="E6030" s="1"/>
      <c r="F6030" s="1"/>
    </row>
    <row r="6031" spans="1:6" x14ac:dyDescent="0.25">
      <c r="A6031" s="188"/>
      <c r="B6031" s="188"/>
      <c r="C6031" s="1"/>
      <c r="D6031" s="1"/>
      <c r="E6031" s="1"/>
      <c r="F6031" s="1"/>
    </row>
    <row r="6032" spans="1:6" x14ac:dyDescent="0.25">
      <c r="A6032" s="188"/>
      <c r="B6032" s="188"/>
      <c r="C6032" s="1"/>
      <c r="D6032" s="1"/>
      <c r="E6032" s="1"/>
      <c r="F6032" s="1"/>
    </row>
    <row r="6033" spans="1:6" x14ac:dyDescent="0.25">
      <c r="A6033" s="188"/>
      <c r="B6033" s="188"/>
      <c r="C6033" s="1"/>
      <c r="D6033" s="1"/>
      <c r="E6033" s="1"/>
      <c r="F6033" s="1"/>
    </row>
    <row r="6034" spans="1:6" x14ac:dyDescent="0.25">
      <c r="A6034" s="188"/>
      <c r="B6034" s="188"/>
      <c r="C6034" s="1"/>
      <c r="D6034" s="1"/>
      <c r="E6034" s="1"/>
      <c r="F6034" s="1"/>
    </row>
    <row r="6035" spans="1:6" x14ac:dyDescent="0.25">
      <c r="A6035" s="188"/>
      <c r="B6035" s="188"/>
      <c r="C6035" s="1"/>
      <c r="D6035" s="1"/>
      <c r="E6035" s="1"/>
      <c r="F6035" s="1"/>
    </row>
    <row r="6036" spans="1:6" x14ac:dyDescent="0.25">
      <c r="A6036" s="188"/>
      <c r="B6036" s="188"/>
      <c r="C6036" s="1"/>
      <c r="D6036" s="1"/>
      <c r="E6036" s="1"/>
      <c r="F6036" s="1"/>
    </row>
    <row r="6037" spans="1:6" x14ac:dyDescent="0.25">
      <c r="A6037" s="188"/>
      <c r="B6037" s="188"/>
      <c r="C6037" s="1"/>
      <c r="D6037" s="1"/>
      <c r="E6037" s="1"/>
      <c r="F6037" s="1"/>
    </row>
    <row r="6038" spans="1:6" x14ac:dyDescent="0.25">
      <c r="A6038" s="188"/>
      <c r="B6038" s="188"/>
      <c r="C6038" s="1"/>
      <c r="D6038" s="1"/>
      <c r="E6038" s="1"/>
      <c r="F6038" s="1"/>
    </row>
    <row r="6039" spans="1:6" x14ac:dyDescent="0.25">
      <c r="A6039" s="188"/>
      <c r="B6039" s="188"/>
      <c r="C6039" s="1"/>
      <c r="D6039" s="1"/>
      <c r="E6039" s="1"/>
      <c r="F6039" s="1"/>
    </row>
    <row r="6040" spans="1:6" x14ac:dyDescent="0.25">
      <c r="A6040" s="188"/>
      <c r="B6040" s="188"/>
      <c r="C6040" s="1"/>
      <c r="D6040" s="1"/>
      <c r="E6040" s="1"/>
      <c r="F6040" s="1"/>
    </row>
    <row r="6041" spans="1:6" x14ac:dyDescent="0.25">
      <c r="A6041" s="188"/>
      <c r="B6041" s="188"/>
      <c r="C6041" s="1"/>
      <c r="D6041" s="1"/>
      <c r="E6041" s="1"/>
      <c r="F6041" s="1"/>
    </row>
    <row r="6042" spans="1:6" x14ac:dyDescent="0.25">
      <c r="A6042" s="188"/>
      <c r="B6042" s="188"/>
      <c r="C6042" s="1"/>
      <c r="D6042" s="1"/>
      <c r="E6042" s="1"/>
      <c r="F6042" s="1"/>
    </row>
    <row r="6043" spans="1:6" x14ac:dyDescent="0.25">
      <c r="A6043" s="188"/>
      <c r="B6043" s="188"/>
      <c r="C6043" s="1"/>
      <c r="D6043" s="1"/>
      <c r="E6043" s="1"/>
      <c r="F6043" s="1"/>
    </row>
    <row r="6044" spans="1:6" x14ac:dyDescent="0.25">
      <c r="A6044" s="188"/>
      <c r="B6044" s="188"/>
      <c r="C6044" s="1"/>
      <c r="D6044" s="1"/>
      <c r="E6044" s="1"/>
      <c r="F6044" s="1"/>
    </row>
    <row r="6045" spans="1:6" x14ac:dyDescent="0.25">
      <c r="A6045" s="188"/>
      <c r="B6045" s="188"/>
      <c r="C6045" s="1"/>
      <c r="D6045" s="1"/>
      <c r="E6045" s="1"/>
      <c r="F6045" s="1"/>
    </row>
    <row r="6046" spans="1:6" x14ac:dyDescent="0.25">
      <c r="A6046" s="188"/>
      <c r="B6046" s="188"/>
      <c r="C6046" s="1"/>
      <c r="D6046" s="1"/>
      <c r="E6046" s="1"/>
      <c r="F6046" s="1"/>
    </row>
    <row r="6047" spans="1:6" x14ac:dyDescent="0.25">
      <c r="A6047" s="188"/>
      <c r="B6047" s="188"/>
      <c r="C6047" s="1"/>
      <c r="D6047" s="1"/>
      <c r="E6047" s="1"/>
      <c r="F6047" s="1"/>
    </row>
    <row r="6048" spans="1:6" x14ac:dyDescent="0.25">
      <c r="A6048" s="188"/>
      <c r="B6048" s="188"/>
      <c r="C6048" s="1"/>
      <c r="D6048" s="1"/>
      <c r="E6048" s="1"/>
      <c r="F6048" s="1"/>
    </row>
    <row r="6049" spans="1:6" x14ac:dyDescent="0.25">
      <c r="A6049" s="188"/>
      <c r="B6049" s="188"/>
      <c r="C6049" s="1"/>
      <c r="D6049" s="1"/>
      <c r="E6049" s="1"/>
      <c r="F6049" s="1"/>
    </row>
    <row r="6050" spans="1:6" x14ac:dyDescent="0.25">
      <c r="A6050" s="188"/>
      <c r="B6050" s="188"/>
      <c r="C6050" s="1"/>
      <c r="D6050" s="1"/>
      <c r="E6050" s="1"/>
      <c r="F6050" s="1"/>
    </row>
    <row r="6051" spans="1:6" x14ac:dyDescent="0.25">
      <c r="A6051" s="188"/>
      <c r="B6051" s="188"/>
      <c r="C6051" s="1"/>
      <c r="D6051" s="1"/>
      <c r="E6051" s="1"/>
      <c r="F6051" s="1"/>
    </row>
    <row r="6052" spans="1:6" x14ac:dyDescent="0.25">
      <c r="A6052" s="188"/>
      <c r="B6052" s="188"/>
      <c r="C6052" s="1"/>
      <c r="D6052" s="1"/>
      <c r="E6052" s="1"/>
      <c r="F6052" s="1"/>
    </row>
    <row r="6053" spans="1:6" x14ac:dyDescent="0.25">
      <c r="A6053" s="188"/>
      <c r="B6053" s="188"/>
      <c r="C6053" s="1"/>
      <c r="D6053" s="1"/>
      <c r="E6053" s="1"/>
      <c r="F6053" s="1"/>
    </row>
    <row r="6054" spans="1:6" x14ac:dyDescent="0.25">
      <c r="A6054" s="188"/>
      <c r="B6054" s="188"/>
      <c r="C6054" s="1"/>
      <c r="D6054" s="1"/>
      <c r="E6054" s="1"/>
      <c r="F6054" s="1"/>
    </row>
    <row r="6055" spans="1:6" x14ac:dyDescent="0.25">
      <c r="A6055" s="188"/>
      <c r="B6055" s="188"/>
      <c r="C6055" s="1"/>
      <c r="D6055" s="1"/>
      <c r="E6055" s="1"/>
      <c r="F6055" s="1"/>
    </row>
    <row r="6056" spans="1:6" x14ac:dyDescent="0.25">
      <c r="A6056" s="188"/>
      <c r="B6056" s="188"/>
      <c r="C6056" s="1"/>
      <c r="D6056" s="1"/>
      <c r="E6056" s="1"/>
      <c r="F6056" s="1"/>
    </row>
    <row r="6057" spans="1:6" x14ac:dyDescent="0.25">
      <c r="A6057" s="188"/>
      <c r="B6057" s="188"/>
      <c r="C6057" s="1"/>
      <c r="D6057" s="1"/>
      <c r="E6057" s="1"/>
      <c r="F6057" s="1"/>
    </row>
    <row r="6058" spans="1:6" x14ac:dyDescent="0.25">
      <c r="A6058" s="188"/>
      <c r="B6058" s="188"/>
      <c r="C6058" s="1"/>
      <c r="D6058" s="1"/>
      <c r="E6058" s="1"/>
      <c r="F6058" s="1"/>
    </row>
    <row r="6059" spans="1:6" x14ac:dyDescent="0.25">
      <c r="A6059" s="188"/>
      <c r="B6059" s="188"/>
      <c r="C6059" s="1"/>
      <c r="D6059" s="1"/>
      <c r="E6059" s="1"/>
      <c r="F6059" s="1"/>
    </row>
    <row r="6060" spans="1:6" x14ac:dyDescent="0.25">
      <c r="A6060" s="188"/>
      <c r="B6060" s="188"/>
      <c r="C6060" s="1"/>
      <c r="D6060" s="1"/>
      <c r="E6060" s="1"/>
      <c r="F6060" s="1"/>
    </row>
    <row r="6061" spans="1:6" x14ac:dyDescent="0.25">
      <c r="A6061" s="188"/>
      <c r="B6061" s="188"/>
      <c r="C6061" s="1"/>
      <c r="D6061" s="1"/>
      <c r="E6061" s="1"/>
      <c r="F6061" s="1"/>
    </row>
    <row r="6062" spans="1:6" x14ac:dyDescent="0.25">
      <c r="A6062" s="188"/>
      <c r="B6062" s="188"/>
      <c r="C6062" s="1"/>
      <c r="D6062" s="1"/>
      <c r="E6062" s="1"/>
      <c r="F6062" s="1"/>
    </row>
    <row r="6063" spans="1:6" x14ac:dyDescent="0.25">
      <c r="A6063" s="188"/>
      <c r="B6063" s="188"/>
      <c r="C6063" s="1"/>
      <c r="D6063" s="1"/>
      <c r="E6063" s="1"/>
      <c r="F6063" s="1"/>
    </row>
    <row r="6064" spans="1:6" x14ac:dyDescent="0.25">
      <c r="A6064" s="188"/>
      <c r="B6064" s="188"/>
      <c r="C6064" s="1"/>
      <c r="D6064" s="1"/>
      <c r="E6064" s="1"/>
      <c r="F6064" s="1"/>
    </row>
    <row r="6065" spans="1:6" x14ac:dyDescent="0.25">
      <c r="A6065" s="188"/>
      <c r="B6065" s="188"/>
      <c r="C6065" s="1"/>
      <c r="D6065" s="1"/>
      <c r="E6065" s="1"/>
      <c r="F6065" s="1"/>
    </row>
    <row r="6066" spans="1:6" x14ac:dyDescent="0.25">
      <c r="A6066" s="188"/>
      <c r="B6066" s="188"/>
      <c r="C6066" s="1"/>
      <c r="D6066" s="1"/>
      <c r="E6066" s="1"/>
      <c r="F6066" s="1"/>
    </row>
    <row r="6067" spans="1:6" x14ac:dyDescent="0.25">
      <c r="A6067" s="188"/>
      <c r="B6067" s="188"/>
      <c r="C6067" s="1"/>
      <c r="D6067" s="1"/>
      <c r="E6067" s="1"/>
      <c r="F6067" s="1"/>
    </row>
    <row r="6068" spans="1:6" x14ac:dyDescent="0.25">
      <c r="A6068" s="188"/>
      <c r="B6068" s="188"/>
      <c r="C6068" s="1"/>
      <c r="D6068" s="1"/>
      <c r="E6068" s="1"/>
      <c r="F6068" s="1"/>
    </row>
    <row r="6069" spans="1:6" x14ac:dyDescent="0.25">
      <c r="A6069" s="188"/>
      <c r="B6069" s="188"/>
      <c r="C6069" s="1"/>
      <c r="D6069" s="1"/>
      <c r="E6069" s="1"/>
      <c r="F6069" s="1"/>
    </row>
    <row r="6070" spans="1:6" x14ac:dyDescent="0.25">
      <c r="A6070" s="188"/>
      <c r="B6070" s="188"/>
      <c r="C6070" s="1"/>
      <c r="D6070" s="1"/>
      <c r="E6070" s="1"/>
      <c r="F6070" s="1"/>
    </row>
    <row r="6071" spans="1:6" x14ac:dyDescent="0.25">
      <c r="A6071" s="188"/>
      <c r="B6071" s="188"/>
      <c r="C6071" s="1"/>
      <c r="D6071" s="1"/>
      <c r="E6071" s="1"/>
      <c r="F6071" s="1"/>
    </row>
    <row r="6072" spans="1:6" x14ac:dyDescent="0.25">
      <c r="A6072" s="188"/>
      <c r="B6072" s="188"/>
      <c r="C6072" s="1"/>
      <c r="D6072" s="1"/>
      <c r="E6072" s="1"/>
      <c r="F6072" s="1"/>
    </row>
    <row r="6073" spans="1:6" x14ac:dyDescent="0.25">
      <c r="A6073" s="188"/>
      <c r="B6073" s="188"/>
      <c r="C6073" s="1"/>
      <c r="D6073" s="1"/>
      <c r="E6073" s="1"/>
      <c r="F6073" s="1"/>
    </row>
    <row r="6074" spans="1:6" x14ac:dyDescent="0.25">
      <c r="A6074" s="188"/>
      <c r="B6074" s="188"/>
      <c r="C6074" s="1"/>
      <c r="D6074" s="1"/>
      <c r="E6074" s="1"/>
      <c r="F6074" s="1"/>
    </row>
    <row r="6075" spans="1:6" x14ac:dyDescent="0.25">
      <c r="A6075" s="188"/>
      <c r="B6075" s="188"/>
      <c r="C6075" s="1"/>
      <c r="D6075" s="1"/>
      <c r="E6075" s="1"/>
      <c r="F6075" s="1"/>
    </row>
    <row r="6076" spans="1:6" x14ac:dyDescent="0.25">
      <c r="A6076" s="188"/>
      <c r="B6076" s="188"/>
      <c r="C6076" s="1"/>
      <c r="D6076" s="1"/>
      <c r="E6076" s="1"/>
      <c r="F6076" s="1"/>
    </row>
    <row r="6077" spans="1:6" x14ac:dyDescent="0.25">
      <c r="A6077" s="188"/>
      <c r="B6077" s="188"/>
      <c r="C6077" s="1"/>
      <c r="D6077" s="1"/>
      <c r="E6077" s="1"/>
      <c r="F6077" s="1"/>
    </row>
    <row r="6078" spans="1:6" x14ac:dyDescent="0.25">
      <c r="A6078" s="188"/>
      <c r="B6078" s="188"/>
      <c r="C6078" s="1"/>
      <c r="D6078" s="1"/>
      <c r="E6078" s="1"/>
      <c r="F6078" s="1"/>
    </row>
    <row r="6079" spans="1:6" x14ac:dyDescent="0.25">
      <c r="A6079" s="188"/>
      <c r="B6079" s="188"/>
      <c r="C6079" s="1"/>
      <c r="D6079" s="1"/>
      <c r="E6079" s="1"/>
      <c r="F6079" s="1"/>
    </row>
    <row r="6080" spans="1:6" x14ac:dyDescent="0.25">
      <c r="A6080" s="188"/>
      <c r="B6080" s="188"/>
      <c r="C6080" s="1"/>
      <c r="D6080" s="1"/>
      <c r="E6080" s="1"/>
      <c r="F6080" s="1"/>
    </row>
    <row r="6081" spans="1:6" x14ac:dyDescent="0.25">
      <c r="A6081" s="188"/>
      <c r="B6081" s="188"/>
      <c r="C6081" s="1"/>
      <c r="D6081" s="1"/>
      <c r="E6081" s="1"/>
      <c r="F6081" s="1"/>
    </row>
    <row r="6082" spans="1:6" x14ac:dyDescent="0.25">
      <c r="A6082" s="188"/>
      <c r="B6082" s="188"/>
      <c r="C6082" s="1"/>
      <c r="D6082" s="1"/>
      <c r="E6082" s="1"/>
      <c r="F6082" s="1"/>
    </row>
    <row r="6083" spans="1:6" x14ac:dyDescent="0.25">
      <c r="A6083" s="188"/>
      <c r="B6083" s="188"/>
      <c r="C6083" s="1"/>
      <c r="D6083" s="1"/>
      <c r="E6083" s="1"/>
      <c r="F6083" s="1"/>
    </row>
    <row r="6084" spans="1:6" x14ac:dyDescent="0.25">
      <c r="A6084" s="188"/>
      <c r="B6084" s="188"/>
      <c r="C6084" s="1"/>
      <c r="D6084" s="1"/>
      <c r="E6084" s="1"/>
      <c r="F6084" s="1"/>
    </row>
    <row r="6085" spans="1:6" x14ac:dyDescent="0.25">
      <c r="A6085" s="188"/>
      <c r="B6085" s="188"/>
      <c r="C6085" s="1"/>
      <c r="D6085" s="1"/>
      <c r="E6085" s="1"/>
      <c r="F6085" s="1"/>
    </row>
    <row r="6086" spans="1:6" x14ac:dyDescent="0.25">
      <c r="A6086" s="188"/>
      <c r="B6086" s="188"/>
      <c r="C6086" s="1"/>
      <c r="D6086" s="1"/>
      <c r="E6086" s="1"/>
      <c r="F6086" s="1"/>
    </row>
    <row r="6087" spans="1:6" x14ac:dyDescent="0.25">
      <c r="A6087" s="188"/>
      <c r="B6087" s="188"/>
      <c r="C6087" s="1"/>
      <c r="D6087" s="1"/>
      <c r="E6087" s="1"/>
      <c r="F6087" s="1"/>
    </row>
    <row r="6088" spans="1:6" x14ac:dyDescent="0.25">
      <c r="A6088" s="188"/>
      <c r="B6088" s="188"/>
      <c r="C6088" s="1"/>
      <c r="D6088" s="1"/>
      <c r="E6088" s="1"/>
      <c r="F6088" s="1"/>
    </row>
    <row r="6089" spans="1:6" x14ac:dyDescent="0.25">
      <c r="A6089" s="188"/>
      <c r="B6089" s="188"/>
      <c r="C6089" s="1"/>
      <c r="D6089" s="1"/>
      <c r="E6089" s="1"/>
      <c r="F6089" s="1"/>
    </row>
    <row r="6090" spans="1:6" x14ac:dyDescent="0.25">
      <c r="A6090" s="188"/>
      <c r="B6090" s="188"/>
      <c r="C6090" s="1"/>
      <c r="D6090" s="1"/>
      <c r="E6090" s="1"/>
      <c r="F6090" s="1"/>
    </row>
    <row r="6091" spans="1:6" x14ac:dyDescent="0.25">
      <c r="A6091" s="188"/>
      <c r="B6091" s="188"/>
      <c r="C6091" s="1"/>
      <c r="D6091" s="1"/>
      <c r="E6091" s="1"/>
      <c r="F6091" s="1"/>
    </row>
    <row r="6092" spans="1:6" x14ac:dyDescent="0.25">
      <c r="A6092" s="188"/>
      <c r="B6092" s="188"/>
      <c r="C6092" s="1"/>
      <c r="D6092" s="1"/>
      <c r="E6092" s="1"/>
      <c r="F6092" s="1"/>
    </row>
    <row r="6093" spans="1:6" x14ac:dyDescent="0.25">
      <c r="A6093" s="188"/>
      <c r="B6093" s="188"/>
      <c r="C6093" s="1"/>
      <c r="D6093" s="1"/>
      <c r="E6093" s="1"/>
      <c r="F6093" s="1"/>
    </row>
    <row r="6094" spans="1:6" x14ac:dyDescent="0.25">
      <c r="A6094" s="188"/>
      <c r="B6094" s="188"/>
      <c r="C6094" s="1"/>
      <c r="D6094" s="1"/>
      <c r="E6094" s="1"/>
      <c r="F6094" s="1"/>
    </row>
    <row r="6095" spans="1:6" x14ac:dyDescent="0.25">
      <c r="A6095" s="188"/>
      <c r="B6095" s="188"/>
      <c r="C6095" s="1"/>
      <c r="D6095" s="1"/>
      <c r="E6095" s="1"/>
      <c r="F6095" s="1"/>
    </row>
    <row r="6096" spans="1:6" x14ac:dyDescent="0.25">
      <c r="A6096" s="188"/>
      <c r="B6096" s="188"/>
      <c r="C6096" s="1"/>
      <c r="D6096" s="1"/>
      <c r="E6096" s="1"/>
      <c r="F6096" s="1"/>
    </row>
    <row r="6097" spans="1:6" x14ac:dyDescent="0.25">
      <c r="A6097" s="188"/>
      <c r="B6097" s="188"/>
      <c r="C6097" s="1"/>
      <c r="D6097" s="1"/>
      <c r="E6097" s="1"/>
      <c r="F6097" s="1"/>
    </row>
    <row r="6098" spans="1:6" x14ac:dyDescent="0.25">
      <c r="A6098" s="188"/>
      <c r="B6098" s="188"/>
      <c r="C6098" s="1"/>
      <c r="D6098" s="1"/>
      <c r="E6098" s="1"/>
      <c r="F6098" s="1"/>
    </row>
    <row r="6099" spans="1:6" x14ac:dyDescent="0.25">
      <c r="A6099" s="188"/>
      <c r="B6099" s="188"/>
      <c r="C6099" s="1"/>
      <c r="D6099" s="1"/>
      <c r="E6099" s="1"/>
      <c r="F6099" s="1"/>
    </row>
    <row r="6100" spans="1:6" x14ac:dyDescent="0.25">
      <c r="A6100" s="188"/>
      <c r="B6100" s="188"/>
      <c r="C6100" s="1"/>
      <c r="D6100" s="1"/>
      <c r="E6100" s="1"/>
      <c r="F6100" s="1"/>
    </row>
    <row r="6101" spans="1:6" x14ac:dyDescent="0.25">
      <c r="A6101" s="188"/>
      <c r="B6101" s="188"/>
      <c r="C6101" s="1"/>
      <c r="D6101" s="1"/>
      <c r="E6101" s="1"/>
      <c r="F6101" s="1"/>
    </row>
    <row r="6102" spans="1:6" x14ac:dyDescent="0.25">
      <c r="A6102" s="188"/>
      <c r="B6102" s="188"/>
      <c r="C6102" s="1"/>
      <c r="D6102" s="1"/>
      <c r="E6102" s="1"/>
      <c r="F6102" s="1"/>
    </row>
    <row r="6103" spans="1:6" x14ac:dyDescent="0.25">
      <c r="A6103" s="188"/>
      <c r="B6103" s="188"/>
      <c r="C6103" s="1"/>
      <c r="D6103" s="1"/>
      <c r="E6103" s="1"/>
      <c r="F6103" s="1"/>
    </row>
    <row r="6104" spans="1:6" x14ac:dyDescent="0.25">
      <c r="A6104" s="188"/>
      <c r="B6104" s="188"/>
      <c r="C6104" s="1"/>
      <c r="D6104" s="1"/>
      <c r="E6104" s="1"/>
      <c r="F6104" s="1"/>
    </row>
    <row r="6105" spans="1:6" x14ac:dyDescent="0.25">
      <c r="A6105" s="188"/>
      <c r="B6105" s="188"/>
      <c r="C6105" s="1"/>
      <c r="D6105" s="1"/>
      <c r="E6105" s="1"/>
      <c r="F6105" s="1"/>
    </row>
    <row r="6106" spans="1:6" x14ac:dyDescent="0.25">
      <c r="A6106" s="188"/>
      <c r="B6106" s="188"/>
      <c r="C6106" s="1"/>
      <c r="D6106" s="1"/>
      <c r="E6106" s="1"/>
      <c r="F6106" s="1"/>
    </row>
    <row r="6107" spans="1:6" x14ac:dyDescent="0.25">
      <c r="A6107" s="188"/>
      <c r="B6107" s="188"/>
      <c r="C6107" s="1"/>
      <c r="D6107" s="1"/>
      <c r="E6107" s="1"/>
      <c r="F6107" s="1"/>
    </row>
    <row r="6108" spans="1:6" x14ac:dyDescent="0.25">
      <c r="A6108" s="188"/>
      <c r="B6108" s="188"/>
      <c r="C6108" s="1"/>
      <c r="D6108" s="1"/>
      <c r="E6108" s="1"/>
      <c r="F6108" s="1"/>
    </row>
    <row r="6109" spans="1:6" x14ac:dyDescent="0.25">
      <c r="A6109" s="188"/>
      <c r="B6109" s="188"/>
      <c r="C6109" s="1"/>
      <c r="D6109" s="1"/>
      <c r="E6109" s="1"/>
      <c r="F6109" s="1"/>
    </row>
    <row r="6110" spans="1:6" x14ac:dyDescent="0.25">
      <c r="A6110" s="188"/>
      <c r="B6110" s="188"/>
      <c r="C6110" s="1"/>
      <c r="D6110" s="1"/>
      <c r="E6110" s="1"/>
      <c r="F6110" s="1"/>
    </row>
    <row r="6111" spans="1:6" x14ac:dyDescent="0.25">
      <c r="A6111" s="188"/>
      <c r="B6111" s="188"/>
      <c r="C6111" s="1"/>
      <c r="D6111" s="1"/>
      <c r="E6111" s="1"/>
      <c r="F6111" s="1"/>
    </row>
    <row r="6112" spans="1:6" x14ac:dyDescent="0.25">
      <c r="A6112" s="188"/>
      <c r="B6112" s="188"/>
      <c r="C6112" s="1"/>
      <c r="D6112" s="1"/>
      <c r="E6112" s="1"/>
      <c r="F6112" s="1"/>
    </row>
    <row r="6113" spans="1:6" x14ac:dyDescent="0.25">
      <c r="A6113" s="188"/>
      <c r="B6113" s="188"/>
      <c r="C6113" s="1"/>
      <c r="D6113" s="1"/>
      <c r="E6113" s="1"/>
      <c r="F6113" s="1"/>
    </row>
  </sheetData>
  <sheetProtection password="DB0F" sheet="1" objects="1" scenarios="1"/>
  <dataConsolidate/>
  <mergeCells count="5">
    <mergeCell ref="E37:E38"/>
    <mergeCell ref="F37:F38"/>
    <mergeCell ref="H48:H49"/>
    <mergeCell ref="H37:H38"/>
    <mergeCell ref="D9:H9"/>
  </mergeCells>
  <dataValidations count="2">
    <dataValidation type="decimal" allowBlank="1" showInputMessage="1" showErrorMessage="1" errorTitle="Введено неверное значение!" error="Ввести мощность в диапазоне от 5 до 117 кВт." sqref="E16">
      <formula1>5</formula1>
      <formula2>117</formula2>
    </dataValidation>
    <dataValidation type="decimal" allowBlank="1" showInputMessage="1" showErrorMessage="1" errorTitle="Не выбрана модель котла!" error="Выбрать модель котла!" sqref="J18">
      <formula1>1</formula1>
      <formula2>1</formula2>
    </dataValidation>
  </dataValidations>
  <pageMargins left="0.24" right="0.21" top="0.24" bottom="0.23" header="0.24" footer="0.2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locked="0" defaultSize="0" autoLine="0" autoPict="0">
                <anchor moveWithCells="1">
                  <from>
                    <xdr:col>3</xdr:col>
                    <xdr:colOff>4857750</xdr:colOff>
                    <xdr:row>12</xdr:row>
                    <xdr:rowOff>47625</xdr:rowOff>
                  </from>
                  <to>
                    <xdr:col>3</xdr:col>
                    <xdr:colOff>5962650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locked="0" defaultSize="0" autoLine="0" autoPict="0">
                <anchor moveWithCells="1">
                  <from>
                    <xdr:col>3</xdr:col>
                    <xdr:colOff>4857750</xdr:colOff>
                    <xdr:row>25</xdr:row>
                    <xdr:rowOff>0</xdr:rowOff>
                  </from>
                  <to>
                    <xdr:col>4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locked="0" defaultSize="0" autoLine="0" autoPict="0">
                <anchor moveWithCells="1">
                  <from>
                    <xdr:col>3</xdr:col>
                    <xdr:colOff>4857750</xdr:colOff>
                    <xdr:row>21</xdr:row>
                    <xdr:rowOff>0</xdr:rowOff>
                  </from>
                  <to>
                    <xdr:col>3</xdr:col>
                    <xdr:colOff>6019800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Drop Down 6">
              <controlPr locked="0" defaultSize="0" autoLine="0" autoPict="0">
                <anchor moveWithCells="1">
                  <from>
                    <xdr:col>3</xdr:col>
                    <xdr:colOff>4857750</xdr:colOff>
                    <xdr:row>27</xdr:row>
                    <xdr:rowOff>9525</xdr:rowOff>
                  </from>
                  <to>
                    <xdr:col>5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Drop Down 7">
              <controlPr locked="0" defaultSize="0" autoLine="0" autoPict="0">
                <anchor moveWithCells="1">
                  <from>
                    <xdr:col>3</xdr:col>
                    <xdr:colOff>4857750</xdr:colOff>
                    <xdr:row>23</xdr:row>
                    <xdr:rowOff>0</xdr:rowOff>
                  </from>
                  <to>
                    <xdr:col>3</xdr:col>
                    <xdr:colOff>5543550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Drop Down 8">
              <controlPr locked="0" defaultSize="0" autoLine="0" autoPict="0">
                <anchor moveWithCells="1">
                  <from>
                    <xdr:col>3</xdr:col>
                    <xdr:colOff>4857750</xdr:colOff>
                    <xdr:row>29</xdr:row>
                    <xdr:rowOff>0</xdr:rowOff>
                  </from>
                  <to>
                    <xdr:col>3</xdr:col>
                    <xdr:colOff>5553075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Drop Down 14">
              <controlPr locked="0" defaultSize="0" autoLine="0" autoPict="0">
                <anchor moveWithCells="1">
                  <from>
                    <xdr:col>3</xdr:col>
                    <xdr:colOff>4857750</xdr:colOff>
                    <xdr:row>16</xdr:row>
                    <xdr:rowOff>38100</xdr:rowOff>
                  </from>
                  <to>
                    <xdr:col>7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Drop Down 15">
              <controlPr locked="0" defaultSize="0" autoLine="0" autoPict="0">
                <anchor moveWithCells="1">
                  <from>
                    <xdr:col>3</xdr:col>
                    <xdr:colOff>4857750</xdr:colOff>
                    <xdr:row>19</xdr:row>
                    <xdr:rowOff>9525</xdr:rowOff>
                  </from>
                  <to>
                    <xdr:col>3</xdr:col>
                    <xdr:colOff>6010275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70</xdr:row>
                    <xdr:rowOff>161925</xdr:rowOff>
                  </from>
                  <to>
                    <xdr:col>2</xdr:col>
                    <xdr:colOff>323850</xdr:colOff>
                    <xdr:row>71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71</xdr:row>
                    <xdr:rowOff>190500</xdr:rowOff>
                  </from>
                  <to>
                    <xdr:col>2</xdr:col>
                    <xdr:colOff>323850</xdr:colOff>
                    <xdr:row>72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72</xdr:row>
                    <xdr:rowOff>200025</xdr:rowOff>
                  </from>
                  <to>
                    <xdr:col>2</xdr:col>
                    <xdr:colOff>323850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74</xdr:row>
                    <xdr:rowOff>209550</xdr:rowOff>
                  </from>
                  <to>
                    <xdr:col>2</xdr:col>
                    <xdr:colOff>323850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73</xdr:row>
                    <xdr:rowOff>209550</xdr:rowOff>
                  </from>
                  <to>
                    <xdr:col>2</xdr:col>
                    <xdr:colOff>323850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62</xdr:row>
                    <xdr:rowOff>209550</xdr:rowOff>
                  </from>
                  <to>
                    <xdr:col>2</xdr:col>
                    <xdr:colOff>323850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63</xdr:row>
                    <xdr:rowOff>209550</xdr:rowOff>
                  </from>
                  <to>
                    <xdr:col>2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64</xdr:row>
                    <xdr:rowOff>209550</xdr:rowOff>
                  </from>
                  <to>
                    <xdr:col>2</xdr:col>
                    <xdr:colOff>323850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" name="Check Box 76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67</xdr:row>
                    <xdr:rowOff>9525</xdr:rowOff>
                  </from>
                  <to>
                    <xdr:col>2</xdr:col>
                    <xdr:colOff>323850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1" name="Check Box 77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66</xdr:row>
                    <xdr:rowOff>9525</xdr:rowOff>
                  </from>
                  <to>
                    <xdr:col>2</xdr:col>
                    <xdr:colOff>323850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57</xdr:row>
                    <xdr:rowOff>171450</xdr:rowOff>
                  </from>
                  <to>
                    <xdr:col>2</xdr:col>
                    <xdr:colOff>323850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58</xdr:row>
                    <xdr:rowOff>200025</xdr:rowOff>
                  </from>
                  <to>
                    <xdr:col>2</xdr:col>
                    <xdr:colOff>323850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59</xdr:row>
                    <xdr:rowOff>200025</xdr:rowOff>
                  </from>
                  <to>
                    <xdr:col>2</xdr:col>
                    <xdr:colOff>323850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62</xdr:row>
                    <xdr:rowOff>0</xdr:rowOff>
                  </from>
                  <to>
                    <xdr:col>2</xdr:col>
                    <xdr:colOff>323850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61</xdr:row>
                    <xdr:rowOff>0</xdr:rowOff>
                  </from>
                  <to>
                    <xdr:col>2</xdr:col>
                    <xdr:colOff>323850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7" name="Check Box 8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68</xdr:row>
                    <xdr:rowOff>0</xdr:rowOff>
                  </from>
                  <to>
                    <xdr:col>2</xdr:col>
                    <xdr:colOff>323850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8" name="Check Box 9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52</xdr:row>
                    <xdr:rowOff>209550</xdr:rowOff>
                  </from>
                  <to>
                    <xdr:col>2</xdr:col>
                    <xdr:colOff>323850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9" name="Check Box 94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53</xdr:row>
                    <xdr:rowOff>209550</xdr:rowOff>
                  </from>
                  <to>
                    <xdr:col>2</xdr:col>
                    <xdr:colOff>323850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0" name="Check Box 95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54</xdr:row>
                    <xdr:rowOff>209550</xdr:rowOff>
                  </from>
                  <to>
                    <xdr:col>2</xdr:col>
                    <xdr:colOff>323850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1" name="Check Box 10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49</xdr:row>
                    <xdr:rowOff>190500</xdr:rowOff>
                  </from>
                  <to>
                    <xdr:col>2</xdr:col>
                    <xdr:colOff>323850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2" name="Check Box 102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51</xdr:row>
                    <xdr:rowOff>209550</xdr:rowOff>
                  </from>
                  <to>
                    <xdr:col>2</xdr:col>
                    <xdr:colOff>323850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3" name="Check Box 103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50</xdr:row>
                    <xdr:rowOff>209550</xdr:rowOff>
                  </from>
                  <to>
                    <xdr:col>2</xdr:col>
                    <xdr:colOff>323850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4" name="Check Box 108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44</xdr:row>
                    <xdr:rowOff>180975</xdr:rowOff>
                  </from>
                  <to>
                    <xdr:col>2</xdr:col>
                    <xdr:colOff>266700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5" name="Check Box 109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45</xdr:row>
                    <xdr:rowOff>180975</xdr:rowOff>
                  </from>
                  <to>
                    <xdr:col>2</xdr:col>
                    <xdr:colOff>266700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6" name="Check Box 110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78</xdr:row>
                    <xdr:rowOff>161925</xdr:rowOff>
                  </from>
                  <to>
                    <xdr:col>2</xdr:col>
                    <xdr:colOff>323850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7" name="Check Box 111">
              <controlPr defaultSize="0" autoFill="0" autoLine="0" autoPict="0">
                <anchor moveWithCells="1" sizeWithCells="1">
                  <from>
                    <xdr:col>2</xdr:col>
                    <xdr:colOff>47625</xdr:colOff>
                    <xdr:row>77</xdr:row>
                    <xdr:rowOff>152400</xdr:rowOff>
                  </from>
                  <to>
                    <xdr:col>3</xdr:col>
                    <xdr:colOff>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3" r:id="rId38" name="Check Box 2921">
              <controlPr defaultSize="0" autoFill="0" autoLine="0" autoPict="0">
                <anchor moveWithCells="1" sizeWithCells="1">
                  <from>
                    <xdr:col>2</xdr:col>
                    <xdr:colOff>57150</xdr:colOff>
                    <xdr:row>81</xdr:row>
                    <xdr:rowOff>161925</xdr:rowOff>
                  </from>
                  <to>
                    <xdr:col>3</xdr:col>
                    <xdr:colOff>9525</xdr:colOff>
                    <xdr:row>83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X201"/>
  <sheetViews>
    <sheetView topLeftCell="A16" zoomScale="85" zoomScaleNormal="85" workbookViewId="0">
      <selection activeCell="B26" sqref="B26"/>
    </sheetView>
  </sheetViews>
  <sheetFormatPr defaultColWidth="9.140625" defaultRowHeight="15" x14ac:dyDescent="0.25"/>
  <cols>
    <col min="1" max="1" width="9.140625" style="170"/>
    <col min="2" max="2" width="77.140625" style="170" customWidth="1"/>
    <col min="3" max="3" width="10.7109375" style="170" customWidth="1"/>
    <col min="4" max="4" width="13.85546875" style="170" customWidth="1"/>
    <col min="5" max="5" width="14.85546875" style="170" customWidth="1"/>
    <col min="6" max="6" width="10.28515625" style="170" bestFit="1" customWidth="1"/>
    <col min="7" max="7" width="19" style="170" customWidth="1"/>
    <col min="8" max="8" width="47.85546875" style="170" customWidth="1"/>
    <col min="9" max="9" width="9.140625" style="170" customWidth="1"/>
    <col min="10" max="11" width="9.140625" style="170"/>
    <col min="12" max="12" width="34.42578125" style="170" customWidth="1"/>
    <col min="13" max="13" width="11.28515625" style="184" customWidth="1"/>
    <col min="14" max="15" width="9.140625" style="170"/>
    <col min="16" max="16" width="10" style="170" customWidth="1"/>
    <col min="17" max="17" width="64.7109375" style="170" customWidth="1"/>
    <col min="18" max="18" width="14.5703125" style="183" customWidth="1"/>
    <col min="19" max="20" width="9.140625" style="183"/>
    <col min="21" max="21" width="11.140625" style="170" customWidth="1"/>
    <col min="22" max="16384" width="9.140625" style="170"/>
  </cols>
  <sheetData>
    <row r="1" spans="2:15" x14ac:dyDescent="0.25">
      <c r="H1" s="238" t="s">
        <v>352</v>
      </c>
      <c r="I1" s="170" t="s">
        <v>354</v>
      </c>
    </row>
    <row r="2" spans="2:15" x14ac:dyDescent="0.25">
      <c r="I2" s="170" t="s">
        <v>353</v>
      </c>
    </row>
    <row r="3" spans="2:15" x14ac:dyDescent="0.25">
      <c r="I3" s="170" t="s">
        <v>318</v>
      </c>
    </row>
    <row r="4" spans="2:15" x14ac:dyDescent="0.25">
      <c r="B4" s="171" t="s">
        <v>1519</v>
      </c>
      <c r="I4" s="136" t="str">
        <f>IF(AND('Данные и  результаты'!$I$18=5,P107=TRUE,P108=TRUE),I2,"")</f>
        <v/>
      </c>
      <c r="J4" s="170" t="s">
        <v>320</v>
      </c>
    </row>
    <row r="5" spans="2:15" x14ac:dyDescent="0.25">
      <c r="I5" s="250" t="str">
        <f>""</f>
        <v/>
      </c>
      <c r="J5" s="170" t="s">
        <v>321</v>
      </c>
    </row>
    <row r="6" spans="2:15" x14ac:dyDescent="0.25">
      <c r="B6" s="171" t="s">
        <v>312</v>
      </c>
      <c r="I6" s="250" t="str">
        <f>""</f>
        <v/>
      </c>
      <c r="J6" s="170" t="s">
        <v>324</v>
      </c>
    </row>
    <row r="7" spans="2:15" x14ac:dyDescent="0.25">
      <c r="I7" s="250" t="str">
        <f>""</f>
        <v/>
      </c>
      <c r="J7" s="170" t="s">
        <v>325</v>
      </c>
    </row>
    <row r="8" spans="2:15" x14ac:dyDescent="0.25">
      <c r="I8" s="250" t="str">
        <f>""</f>
        <v/>
      </c>
      <c r="J8" s="170" t="s">
        <v>326</v>
      </c>
    </row>
    <row r="9" spans="2:15" x14ac:dyDescent="0.25">
      <c r="B9" s="169" t="s">
        <v>81</v>
      </c>
      <c r="I9" s="250" t="str">
        <f>""</f>
        <v/>
      </c>
      <c r="J9" s="170" t="s">
        <v>327</v>
      </c>
    </row>
    <row r="10" spans="2:15" ht="15.75" thickBot="1" x14ac:dyDescent="0.3">
      <c r="B10" s="49" t="str">
        <f>IF(AND('Данные и  результаты'!$E$16&gt;=5,'Данные и  результаты'!$E$16&lt;=54,'Данные и  результаты'!I14=1),"Напольный эконом - Dietrigaz DTG X..N","")</f>
        <v/>
      </c>
      <c r="C10" s="136">
        <v>1</v>
      </c>
      <c r="I10" s="250" t="str">
        <f>""</f>
        <v/>
      </c>
      <c r="J10" s="170" t="s">
        <v>329</v>
      </c>
    </row>
    <row r="11" spans="2:15" ht="15.75" thickBot="1" x14ac:dyDescent="0.3">
      <c r="B11" s="559"/>
      <c r="C11" s="560">
        <v>2</v>
      </c>
      <c r="D11" s="384" t="s">
        <v>5</v>
      </c>
      <c r="H11" s="237" t="str">
        <f>IF(OR('Данные и  результаты'!$I$28=1,'Данные и  результаты'!$I$28=2),'Расчеты и текст'!$I$11,IF(OR('Данные и  результаты'!$I$28=3,'Данные и  результаты'!$I$28=4),'Расчеты и текст'!$I$12,IF(OR('Данные и  результаты'!$I$28=5,'Данные и  результаты'!$I$28=6),'Расчеты и текст'!$I$13,"")))</f>
        <v/>
      </c>
      <c r="I11" s="236" t="str">
        <f>IF(OR(AND($P$164=TRUE,$P$165=TRUE,'Данные и  результаты'!$I$30=1,OR('Данные и  результаты'!$I$28=1,'Данные и  результаты'!$I$28=2)),AND($P$164=TRUE,$P$166=TRUE,'Данные и  результаты'!$I$30=1,OR('Данные и  результаты'!$I$28=1,'Данные и  результаты'!$I$28=2)),AND($P$164=TRUE,$P$167=TRUE,'Данные и  результаты'!$I$30=1,OR('Данные и  результаты'!$I$28=1,'Данные и  результаты'!$I$28=2)),AND($P$165=TRUE,$P$166=TRUE,'Данные и  результаты'!$I$30=1,OR('Данные и  результаты'!$I$28=1,'Данные и  результаты'!$I$28=2)),AND($P$165=TRUE,$P$167=TRUE,'Данные и  результаты'!$I$30=1,OR('Данные и  результаты'!$I$28=1,'Данные и  результаты'!$I$28=2)),AND($P$166=TRUE,$P$167=TRUE,'Данные и  результаты'!$I$30=1,OR('Данные и  результаты'!$I$28=1,'Данные и  результаты'!$I$28=2))),'Расчеты и текст'!$I$2,"")</f>
        <v/>
      </c>
      <c r="J11" s="170" t="s">
        <v>330</v>
      </c>
    </row>
    <row r="12" spans="2:15" x14ac:dyDescent="0.25">
      <c r="B12" s="49" t="str">
        <f>IF(AND('Данные и  результаты'!$E$16&gt;=48,'Данные и  результаты'!$E$16&lt;=117,'Данные и  результаты'!I14=1),"Напольный премиум профессионал - DTG 230 S (теплообменник в сборе)","")</f>
        <v/>
      </c>
      <c r="C12" s="136">
        <v>3</v>
      </c>
      <c r="H12" s="170" t="s">
        <v>673</v>
      </c>
      <c r="I12" s="136" t="str">
        <f>IF(OR(AND($P$164=TRUE,$P$165=TRUE,$P$166=TRUE,'Данные и  результаты'!$I$30=1,OR('Данные и  результаты'!$I$28=3,'Данные и  результаты'!$I$28=4)),AND($P$164=TRUE,$P$165=TRUE,$P$167=TRUE,'Данные и  результаты'!$I$30=1,OR('Данные и  результаты'!$I$28=3,'Данные и  результаты'!$I$28=4)),AND($P$165=TRUE,$P$166=TRUE,$P$167=TRUE,'Данные и  результаты'!$I$30=1,OR('Данные и  результаты'!$I$28=3,'Данные и  результаты'!$I$28=4)),AND($P$164=TRUE,$P$166=TRUE,$P$167=TRUE,'Данные и  результаты'!$I$30=1,OR('Данные и  результаты'!$I$28=3,'Данные и  результаты'!$I$28=4))),'Расчеты и текст'!$H$1,"")</f>
        <v/>
      </c>
      <c r="J12" s="170" t="s">
        <v>349</v>
      </c>
    </row>
    <row r="13" spans="2:15" x14ac:dyDescent="0.25">
      <c r="B13" s="49" t="str">
        <f>IF(AND('Данные и  результаты'!$E$16&gt;=20,'Данные и  результаты'!$E$16&lt;=107,'Данные и  результаты'!I14=1),"Настенный конденсационный Innovens MCA PRO","")</f>
        <v/>
      </c>
      <c r="C13" s="136">
        <v>4</v>
      </c>
      <c r="I13" s="136" t="str">
        <f>IF(AND($P$164=TRUE,$P$165=TRUE,$P$166=TRUE,$P$167=TRUE,'Данные и  результаты'!$I$30=1,OR('Данные и  результаты'!$I$28=5,'Данные и  результаты'!$I$28=6)),$H$1,"")</f>
        <v/>
      </c>
      <c r="J13" s="170" t="s">
        <v>350</v>
      </c>
    </row>
    <row r="14" spans="2:15" x14ac:dyDescent="0.25">
      <c r="B14" s="49" t="str">
        <f>IF(AND('Данные и  результаты'!$E$16&gt;=5,'Данные и  результаты'!$E$16&lt;=100),"Напольный премиум с наддувной горелкой NeOvo EF / GT 220","")</f>
        <v/>
      </c>
      <c r="C14" s="136">
        <v>5</v>
      </c>
      <c r="I14" s="136" t="str">
        <f>IF(AND(OR('Данные и  результаты'!$I$28=1,'Данные и  результаты'!$I$28=2),('Данные и  результаты'!$G$72+'Данные и  результаты'!$G$73+'Данные и  результаты'!$G$74+'Данные и  результаты'!$G$75)&gt;1),'Расчеты и текст'!$I$1,IF(AND(OR('Данные и  результаты'!$I$28=3,'Данные и  результаты'!$I$28=4),('Данные и  результаты'!$G$72+'Данные и  результаты'!$G$73+'Данные и  результаты'!$G$74+'Данные и  результаты'!$G$75)&gt;2),'Расчеты и текст'!$I$1,IF(AND(OR('Данные и  результаты'!$I$28=5,'Данные и  результаты'!$I$28=6),('Данные и  результаты'!$G$72+'Данные и  результаты'!$G$73+'Данные и  результаты'!$G$74+'Данные и  результаты'!$G$75)&gt;3),'Расчеты и текст'!$I$1,"")))</f>
        <v/>
      </c>
      <c r="J14" s="175" t="s">
        <v>351</v>
      </c>
      <c r="K14" s="175"/>
      <c r="L14" s="175"/>
      <c r="M14" s="230"/>
      <c r="N14" s="175"/>
      <c r="O14" s="175"/>
    </row>
    <row r="15" spans="2:15" x14ac:dyDescent="0.25">
      <c r="B15" s="49" t="str">
        <f>IF(AND('Данные и  результаты'!$E$16&gt;=5,'Данные и  результаты'!$E$16&lt;=31,'Данные и  результаты'!$I$14=1),"Настенный классический одноконтурный - Zena MS / Zena Plus  MSL","")</f>
        <v/>
      </c>
      <c r="C15" s="136">
        <v>6</v>
      </c>
      <c r="I15" s="136" t="str">
        <f>IF(AND(OR('Данные и  результаты'!$I$18=8,'Данные и  результаты'!$I$18=9),P143=TRUE,P144=TRUE),I2,"")</f>
        <v/>
      </c>
      <c r="J15" s="175" t="s">
        <v>1281</v>
      </c>
      <c r="K15" s="175"/>
      <c r="L15" s="175"/>
      <c r="M15" s="230"/>
      <c r="N15" s="175"/>
      <c r="O15" s="175"/>
    </row>
    <row r="16" spans="2:15" x14ac:dyDescent="0.25">
      <c r="B16" s="49" t="str">
        <f>IF(AND('Данные и  результаты'!$E$16&gt;=5,'Данные и  результаты'!$E$16&lt;=31,'Данные и  результаты'!$I$14=1),"Настенный классический двухконтурный - Zena MS / Zena Plus MSL","")</f>
        <v/>
      </c>
      <c r="C16" s="136">
        <v>7</v>
      </c>
      <c r="I16" s="350" t="s">
        <v>672</v>
      </c>
      <c r="J16" s="175"/>
      <c r="K16" s="175"/>
      <c r="L16" s="175"/>
      <c r="M16" s="230"/>
      <c r="N16" s="175"/>
      <c r="O16" s="175"/>
    </row>
    <row r="17" spans="2:15" x14ac:dyDescent="0.25">
      <c r="B17" s="49" t="str">
        <f>IF(AND('Данные и  результаты'!$E$16&gt;=5,'Данные и  результаты'!$E$16&lt;=24,'Данные и  результаты'!$I$14=1),"Настенный конденсационный одноконтурный эконом - Naneo PMC-M Plus","")</f>
        <v/>
      </c>
      <c r="C17" s="136">
        <v>8</v>
      </c>
      <c r="J17" s="175"/>
      <c r="K17" s="175"/>
      <c r="L17" s="175"/>
      <c r="M17" s="230"/>
      <c r="N17" s="175"/>
      <c r="O17" s="175"/>
    </row>
    <row r="18" spans="2:15" x14ac:dyDescent="0.25">
      <c r="B18" s="49" t="str">
        <f>IF(AND('Данные и  результаты'!$E$16&gt;=5,'Данные и  результаты'!$E$16&lt;=34,'Данные и  результаты'!$I$14=1),"Настенный конденсационный двухконтурный эконом - Naneo PMC-M Plus","")</f>
        <v/>
      </c>
      <c r="C18" s="136">
        <v>9</v>
      </c>
      <c r="I18" s="350" t="s">
        <v>1259</v>
      </c>
      <c r="J18" s="175"/>
      <c r="K18" s="175"/>
      <c r="L18" s="175"/>
      <c r="M18" s="230"/>
      <c r="N18" s="175"/>
      <c r="O18" s="175"/>
    </row>
    <row r="19" spans="2:15" x14ac:dyDescent="0.25">
      <c r="B19" s="49" t="str">
        <f>IF(AND('Данные и  результаты'!$E$16&gt;=5,'Данные и  результаты'!$E$16&lt;=34,'Данные и  результаты'!$I$14=1),"Настенный конденсационный премиум Innovens MCA малой мощности","")</f>
        <v/>
      </c>
      <c r="C19" s="136">
        <v>10</v>
      </c>
      <c r="I19" s="350"/>
      <c r="J19" s="175"/>
      <c r="K19" s="175"/>
      <c r="L19" s="175"/>
      <c r="M19" s="230"/>
      <c r="N19" s="175"/>
      <c r="O19" s="175"/>
    </row>
    <row r="20" spans="2:15" x14ac:dyDescent="0.25">
      <c r="B20" s="694"/>
      <c r="C20" s="175"/>
      <c r="I20" s="505" t="s">
        <v>1264</v>
      </c>
      <c r="J20" s="175"/>
      <c r="K20" s="175"/>
      <c r="L20" s="175"/>
      <c r="M20" s="230"/>
      <c r="N20" s="175"/>
      <c r="O20" s="175"/>
    </row>
    <row r="21" spans="2:15" x14ac:dyDescent="0.25">
      <c r="D21" s="170" t="s">
        <v>313</v>
      </c>
      <c r="I21" s="175"/>
      <c r="J21" s="175"/>
      <c r="K21" s="175"/>
      <c r="L21" s="231"/>
      <c r="M21" s="232"/>
      <c r="N21" s="231"/>
      <c r="O21" s="231"/>
    </row>
    <row r="22" spans="2:15" x14ac:dyDescent="0.25">
      <c r="B22" s="169" t="s">
        <v>84</v>
      </c>
      <c r="F22" s="136"/>
    </row>
    <row r="23" spans="2:15" x14ac:dyDescent="0.25">
      <c r="B23" s="136" t="str">
        <f>IF(OR('Данные и  результаты'!$I$18=3,'Данные и  результаты'!$I$18=4,'Данные и  результаты'!$I$24=2,Котлы!$AG$8=31,Котлы!$AG$8=32,Котлы!$AG$8=36,Котлы!$AG$8=37,Котлы!$AG$8=39,Котлы!$AG$8=40,'Данные и  результаты'!$I$18=7),"",H29)</f>
        <v>Штатный</v>
      </c>
      <c r="D23" s="136">
        <v>1</v>
      </c>
      <c r="E23" s="136"/>
      <c r="F23" s="174">
        <v>1</v>
      </c>
      <c r="H23" s="169" t="s">
        <v>1</v>
      </c>
    </row>
    <row r="24" spans="2:15" x14ac:dyDescent="0.25">
      <c r="B24" s="49" t="str">
        <f>IF(OR(Котлы!$AG$8=2,Котлы!$AG$8=3,Котлы!$AG$8=46,'Данные и  результаты'!$I$18=7,'Данные и  результаты'!$I$24=2,'Данные и  результаты'!$I$18=10),"",H30)</f>
        <v>Стандартный универсальный - BLC</v>
      </c>
      <c r="D24" s="136">
        <v>1</v>
      </c>
      <c r="E24" s="136"/>
      <c r="F24" s="212">
        <f>IF(OR('Данные и  результаты'!$I$28=1,'Данные и  результаты'!$I$28=2),"",2)</f>
        <v>2</v>
      </c>
      <c r="H24" s="136" t="s">
        <v>0</v>
      </c>
      <c r="I24" s="170">
        <v>1</v>
      </c>
    </row>
    <row r="25" spans="2:15" x14ac:dyDescent="0.25">
      <c r="B25" s="49" t="str">
        <f>IF(OR(Котлы!$AG$8=2,Котлы!$AG$8=3,Котлы!$AG$8=46,'Данные и  результаты'!$I$18=7,'Данные и  результаты'!$I$24=2,'Данные и  результаты'!$I$18=10),"",H31)</f>
        <v>Премиум универсальный - BPB</v>
      </c>
      <c r="D25" s="136">
        <v>1</v>
      </c>
      <c r="E25" s="136"/>
      <c r="F25" s="212" t="str">
        <f>IF(OR('Данные и  результаты'!$I$28=5,'Данные и  результаты'!$I$28=6),3,"")</f>
        <v/>
      </c>
      <c r="H25" s="136" t="s">
        <v>80</v>
      </c>
      <c r="I25" s="170">
        <v>2</v>
      </c>
    </row>
    <row r="26" spans="2:15" x14ac:dyDescent="0.25">
      <c r="D26" s="170">
        <v>1</v>
      </c>
      <c r="F26" s="235"/>
    </row>
    <row r="28" spans="2:15" x14ac:dyDescent="0.25">
      <c r="B28" s="171" t="s">
        <v>3</v>
      </c>
      <c r="H28" s="169" t="s">
        <v>1267</v>
      </c>
    </row>
    <row r="29" spans="2:15" x14ac:dyDescent="0.25">
      <c r="B29" s="49" t="str">
        <f>IF(OR('Данные и  результаты'!$I$18=4,'Данные и  результаты'!$I$18=10),"","Ручное")</f>
        <v>Ручное</v>
      </c>
      <c r="D29" s="695" t="s">
        <v>1524</v>
      </c>
      <c r="E29" s="175"/>
      <c r="F29" s="175"/>
      <c r="H29" s="136" t="s">
        <v>1268</v>
      </c>
    </row>
    <row r="30" spans="2:15" x14ac:dyDescent="0.25">
      <c r="B30" s="49" t="s">
        <v>4</v>
      </c>
      <c r="D30" s="175">
        <f>IF('Данные и  результаты'!E16="",1,IF(AND(Котлы!AB8="-",OR('Данные и  результаты'!I22=1,'Данные и  результаты'!I22=2,'Данные и  результаты'!I24=1,'Данные и  результаты'!I24=2,'Данные и  результаты'!I26=1,'Данные и  результаты'!I26=2,'Данные и  результаты'!I24=3,'Данные и  результаты'!I28=1,'Данные и  результаты'!I28=2,'Данные и  результаты'!I28=3,'Данные и  результаты'!I28=4,'Данные и  результаты'!I28=5,'Данные и  результаты'!I28=6,'Данные и  результаты'!I30=1,'Данные и  результаты'!I30=2)),2,1))</f>
        <v>1</v>
      </c>
      <c r="E30" s="175"/>
      <c r="F30" s="215"/>
      <c r="H30" s="136" t="s">
        <v>1276</v>
      </c>
    </row>
    <row r="31" spans="2:15" x14ac:dyDescent="0.25">
      <c r="B31" s="136"/>
      <c r="D31" s="175"/>
      <c r="E31" s="175"/>
      <c r="F31" s="216"/>
      <c r="H31" s="136" t="s">
        <v>1277</v>
      </c>
      <c r="I31" s="175"/>
    </row>
    <row r="32" spans="2:15" x14ac:dyDescent="0.25">
      <c r="D32" s="136" t="str">
        <f>IF(D30=2,D34,"")</f>
        <v/>
      </c>
      <c r="E32" s="175"/>
      <c r="F32" s="216"/>
      <c r="H32" s="485"/>
      <c r="I32" s="486"/>
    </row>
    <row r="33" spans="2:12" x14ac:dyDescent="0.25">
      <c r="B33" s="171" t="s">
        <v>1265</v>
      </c>
      <c r="H33" s="485"/>
      <c r="I33" s="486"/>
    </row>
    <row r="34" spans="2:12" x14ac:dyDescent="0.25">
      <c r="B34" s="49" t="str">
        <f>IF('Данные и  результаты'!$I$18=7,"","да")</f>
        <v>да</v>
      </c>
      <c r="D34" s="350" t="s">
        <v>1525</v>
      </c>
      <c r="H34" s="485"/>
      <c r="I34" s="486"/>
    </row>
    <row r="35" spans="2:12" x14ac:dyDescent="0.25">
      <c r="B35" s="49" t="str">
        <f>IF('Данные и  результаты'!$I$18=7,"","нет")</f>
        <v>нет</v>
      </c>
      <c r="H35" s="485"/>
      <c r="I35" s="486"/>
    </row>
    <row r="36" spans="2:12" x14ac:dyDescent="0.25">
      <c r="B36" s="136"/>
      <c r="H36" s="485"/>
      <c r="I36" s="486"/>
    </row>
    <row r="37" spans="2:12" x14ac:dyDescent="0.25">
      <c r="B37" s="214"/>
      <c r="H37" s="485"/>
      <c r="I37" s="486"/>
    </row>
    <row r="38" spans="2:12" x14ac:dyDescent="0.25">
      <c r="B38" s="171" t="s">
        <v>107</v>
      </c>
    </row>
    <row r="39" spans="2:12" x14ac:dyDescent="0.25">
      <c r="B39" s="49" t="str">
        <f>IF(AND(OR('Данные и  результаты'!$I$18=8,'Данные и  результаты'!$I$18=9),'Данные и  результаты'!$I$22=2,(OR('Данные и  результаты'!$I$28=3,'Данные и  результаты'!$I$28=4,'Данные и  результаты'!$I$28=10))),"","да")</f>
        <v>да</v>
      </c>
      <c r="J39" s="172"/>
    </row>
    <row r="40" spans="2:12" x14ac:dyDescent="0.25">
      <c r="B40" s="49" t="str">
        <f>IF(AND(OR('Данные и  результаты'!$I$18=8,'Данные и  результаты'!$I$18=9),'Данные и  результаты'!$I$22=2,(OR('Данные и  результаты'!$I$28=3,'Данные и  результаты'!$I$28=4,'Данные и  результаты'!$I$28=10))),"","нет")</f>
        <v>нет</v>
      </c>
      <c r="J40" s="172"/>
    </row>
    <row r="41" spans="2:12" ht="15.75" thickBot="1" x14ac:dyDescent="0.3">
      <c r="B41" s="136"/>
      <c r="J41" s="172"/>
    </row>
    <row r="42" spans="2:12" x14ac:dyDescent="0.25">
      <c r="B42" s="214"/>
      <c r="F42" s="222" t="s">
        <v>345</v>
      </c>
      <c r="G42" s="223"/>
      <c r="H42" s="223"/>
      <c r="I42" s="223"/>
      <c r="J42" s="224"/>
      <c r="K42" s="223"/>
      <c r="L42" s="225"/>
    </row>
    <row r="43" spans="2:12" ht="15.75" thickBot="1" x14ac:dyDescent="0.3">
      <c r="B43" s="171" t="s">
        <v>346</v>
      </c>
      <c r="F43" s="226" t="s">
        <v>647</v>
      </c>
      <c r="G43" s="227"/>
      <c r="H43" s="227"/>
      <c r="I43" s="227"/>
      <c r="J43" s="228"/>
      <c r="K43" s="227"/>
      <c r="L43" s="229"/>
    </row>
    <row r="44" spans="2:12" x14ac:dyDescent="0.25">
      <c r="B44" s="49" t="s">
        <v>347</v>
      </c>
    </row>
    <row r="45" spans="2:12" x14ac:dyDescent="0.25">
      <c r="B45" s="49" t="str">
        <f>IF(OR('Данные и  результаты'!$I$22=1,'Данные и  результаты'!$I$18=6,'Данные и  результаты'!$I$18=7,AND('Данные и  результаты'!$I$18=8,'Данные и  результаты'!$I$22=2),AND('Данные и  результаты'!$I$18=9,'Данные и  результаты'!$I$22=2)),"","1 смесительный контур")</f>
        <v>1 смесительный контур</v>
      </c>
    </row>
    <row r="46" spans="2:12" x14ac:dyDescent="0.25">
      <c r="B46" s="49" t="str">
        <f>IF(OR('Данные и  результаты'!$I$22=1,'Данные и  результаты'!$I$18=6,,'Данные и  результаты'!$I$18=7),"","1 прямой контур + 1 смесительный контур")</f>
        <v>1 прямой контур + 1 смесительный контур</v>
      </c>
    </row>
    <row r="47" spans="2:12" x14ac:dyDescent="0.25">
      <c r="B47" s="49" t="str">
        <f>IF(OR('Данные и  результаты'!$I$18=1,'Данные и  результаты'!$I$22=1,'Данные и  результаты'!$I$18=6,'Данные и  результаты'!$I$18=7,Котлы!$AB$8="EF 22",Котлы!$AB$8="EF 29"),"","2 смесительных контура")</f>
        <v>2 смесительных контура</v>
      </c>
    </row>
    <row r="48" spans="2:12" x14ac:dyDescent="0.25">
      <c r="B48" s="49" t="str">
        <f>IF(OR('Данные и  результаты'!$I$18=1,'Данные и  результаты'!$I$22=1,'Данные и  результаты'!$I$18=6,'Данные и  результаты'!$I$18=7,AND('Данные и  результаты'!$I$18=9,'Данные и  результаты'!$I$22=2),AND('Данные и  результаты'!$I$18=8,'Данные и  результаты'!$I$22=2),Котлы!$AB$8="EF 22",Котлы!$AB$8="EF 29"),"","1 прямой + 2 смесительных контура")</f>
        <v>1 прямой + 2 смесительных контура</v>
      </c>
    </row>
    <row r="49" spans="2:5" x14ac:dyDescent="0.25">
      <c r="B49" s="49" t="str">
        <f>IF(AND('Данные и  результаты'!$I$22=2,'Данные и  результаты'!$I$18=3),"3 смесительных контура","")</f>
        <v/>
      </c>
    </row>
    <row r="50" spans="2:5" x14ac:dyDescent="0.25">
      <c r="B50" s="136"/>
    </row>
    <row r="52" spans="2:5" x14ac:dyDescent="0.25">
      <c r="B52" s="807" t="s">
        <v>104</v>
      </c>
      <c r="C52" s="808"/>
      <c r="D52" s="809"/>
      <c r="E52" s="454"/>
    </row>
    <row r="53" spans="2:5" x14ac:dyDescent="0.25">
      <c r="B53" s="2" t="s">
        <v>8</v>
      </c>
      <c r="C53" s="3" t="s">
        <v>9</v>
      </c>
      <c r="D53" s="4" t="s">
        <v>10</v>
      </c>
      <c r="E53" s="455"/>
    </row>
    <row r="54" spans="2:5" x14ac:dyDescent="0.25">
      <c r="B54" s="208" t="s">
        <v>149</v>
      </c>
      <c r="C54" s="209">
        <v>100005100</v>
      </c>
      <c r="D54" s="210"/>
      <c r="E54" s="456"/>
    </row>
    <row r="55" spans="2:5" x14ac:dyDescent="0.25">
      <c r="B55" s="208" t="s">
        <v>150</v>
      </c>
      <c r="C55" s="209">
        <v>88027313</v>
      </c>
      <c r="D55" s="210"/>
      <c r="E55" s="456"/>
    </row>
    <row r="56" spans="2:5" x14ac:dyDescent="0.25">
      <c r="B56" s="208" t="s">
        <v>154</v>
      </c>
      <c r="C56" s="209">
        <v>88027314</v>
      </c>
      <c r="D56" s="210"/>
      <c r="E56" s="456"/>
    </row>
    <row r="57" spans="2:5" x14ac:dyDescent="0.25">
      <c r="B57" s="208" t="s">
        <v>152</v>
      </c>
      <c r="C57" s="209">
        <v>88027206</v>
      </c>
      <c r="D57" s="210"/>
      <c r="E57" s="456"/>
    </row>
    <row r="58" spans="2:5" x14ac:dyDescent="0.25">
      <c r="B58" s="208" t="s">
        <v>315</v>
      </c>
      <c r="C58" s="209">
        <v>88027324</v>
      </c>
      <c r="D58" s="210"/>
      <c r="E58" s="456"/>
    </row>
    <row r="59" spans="2:5" x14ac:dyDescent="0.25">
      <c r="B59" s="208" t="s">
        <v>153</v>
      </c>
      <c r="C59" s="209">
        <v>88027325</v>
      </c>
      <c r="D59" s="210"/>
      <c r="E59" s="456"/>
    </row>
    <row r="61" spans="2:5" x14ac:dyDescent="0.25">
      <c r="B61" s="233" t="s">
        <v>666</v>
      </c>
    </row>
    <row r="62" spans="2:5" x14ac:dyDescent="0.25">
      <c r="B62" s="94"/>
    </row>
    <row r="63" spans="2:5" x14ac:dyDescent="0.25">
      <c r="B63" s="173" t="s">
        <v>204</v>
      </c>
      <c r="C63" s="48" t="s">
        <v>9</v>
      </c>
      <c r="D63" s="48" t="s">
        <v>10</v>
      </c>
      <c r="E63" s="457"/>
    </row>
    <row r="64" spans="2:5" x14ac:dyDescent="0.25">
      <c r="B64" s="49" t="s">
        <v>20</v>
      </c>
      <c r="C64" s="49"/>
      <c r="D64" s="49"/>
      <c r="E64" s="259"/>
    </row>
    <row r="65" spans="2:12" x14ac:dyDescent="0.25">
      <c r="B65" s="49" t="s">
        <v>191</v>
      </c>
      <c r="C65" s="49">
        <v>100001620</v>
      </c>
      <c r="D65" s="49" t="s">
        <v>195</v>
      </c>
      <c r="E65" s="259"/>
    </row>
    <row r="66" spans="2:12" x14ac:dyDescent="0.25">
      <c r="B66" s="49" t="s">
        <v>192</v>
      </c>
      <c r="C66" s="49">
        <v>100004375</v>
      </c>
      <c r="D66" s="49" t="s">
        <v>196</v>
      </c>
      <c r="E66" s="259"/>
    </row>
    <row r="67" spans="2:12" x14ac:dyDescent="0.25">
      <c r="B67" s="49" t="s">
        <v>193</v>
      </c>
      <c r="C67" s="49">
        <v>100007593</v>
      </c>
      <c r="D67" s="49" t="s">
        <v>197</v>
      </c>
      <c r="E67" s="259"/>
    </row>
    <row r="68" spans="2:12" x14ac:dyDescent="0.25">
      <c r="B68" s="49" t="s">
        <v>1451</v>
      </c>
      <c r="C68" s="600">
        <v>7629517</v>
      </c>
      <c r="D68" s="601" t="s">
        <v>1418</v>
      </c>
      <c r="E68" s="259"/>
    </row>
    <row r="69" spans="2:12" x14ac:dyDescent="0.25">
      <c r="B69" s="49" t="s">
        <v>200</v>
      </c>
      <c r="C69" s="49">
        <v>100001623</v>
      </c>
      <c r="D69" s="49" t="s">
        <v>194</v>
      </c>
      <c r="E69" s="259"/>
      <c r="G69" s="175"/>
      <c r="H69" s="175"/>
      <c r="I69" s="175"/>
      <c r="J69" s="175"/>
      <c r="K69" s="175"/>
      <c r="L69" s="175"/>
    </row>
    <row r="70" spans="2:12" x14ac:dyDescent="0.25">
      <c r="B70" s="49" t="s">
        <v>298</v>
      </c>
      <c r="C70" s="599"/>
      <c r="D70" s="49"/>
      <c r="E70" s="259"/>
      <c r="G70" s="175"/>
      <c r="H70" s="175"/>
      <c r="I70" s="175"/>
      <c r="J70" s="175"/>
      <c r="K70" s="175"/>
      <c r="L70" s="175"/>
    </row>
    <row r="71" spans="2:12" x14ac:dyDescent="0.25">
      <c r="B71" s="49" t="s">
        <v>319</v>
      </c>
      <c r="C71" s="602">
        <v>100007595</v>
      </c>
      <c r="D71" s="49" t="s">
        <v>198</v>
      </c>
      <c r="E71" s="259"/>
      <c r="G71" s="175"/>
      <c r="H71" s="175"/>
      <c r="I71" s="175"/>
      <c r="J71" s="175"/>
      <c r="K71" s="175"/>
      <c r="L71" s="175"/>
    </row>
    <row r="72" spans="2:12" x14ac:dyDescent="0.25">
      <c r="B72" s="49" t="s">
        <v>201</v>
      </c>
      <c r="C72" s="49">
        <v>100016094</v>
      </c>
      <c r="D72" s="49" t="s">
        <v>199</v>
      </c>
      <c r="E72" s="259"/>
      <c r="G72" s="175"/>
      <c r="H72" s="175"/>
      <c r="I72" s="175"/>
      <c r="J72" s="175"/>
      <c r="K72" s="175"/>
      <c r="L72" s="175"/>
    </row>
    <row r="73" spans="2:12" x14ac:dyDescent="0.25">
      <c r="B73" s="136" t="s">
        <v>1452</v>
      </c>
      <c r="C73" s="600">
        <v>7629517</v>
      </c>
      <c r="D73" s="601" t="s">
        <v>1420</v>
      </c>
      <c r="G73" s="175"/>
      <c r="H73" s="175"/>
      <c r="I73" s="175"/>
      <c r="J73" s="175"/>
      <c r="K73" s="175"/>
      <c r="L73" s="175"/>
    </row>
    <row r="74" spans="2:12" x14ac:dyDescent="0.25">
      <c r="G74" s="175"/>
      <c r="H74" s="175"/>
      <c r="I74" s="175"/>
      <c r="J74" s="175"/>
      <c r="K74" s="175"/>
      <c r="L74" s="175"/>
    </row>
    <row r="75" spans="2:12" x14ac:dyDescent="0.25">
      <c r="B75" s="234" t="s">
        <v>295</v>
      </c>
      <c r="F75" s="171" t="s">
        <v>202</v>
      </c>
      <c r="G75" s="175"/>
      <c r="H75" s="175"/>
      <c r="I75" s="175"/>
      <c r="J75" s="175"/>
      <c r="K75" s="175"/>
      <c r="L75" s="175"/>
    </row>
    <row r="76" spans="2:12" x14ac:dyDescent="0.25">
      <c r="B76" s="49" t="str">
        <f>IF(AND(OR('Данные и  результаты'!$I$18=1,'Данные и  результаты'!$I$18=6,'Данные и  результаты'!$I$18=7,'Данные и  результаты'!$I$18=8,'Данные и  результаты'!$I$18=9),OR('Данные и  результаты'!$I$22=1,'Данные и  результаты'!$I$22=2)),'Расчеты и текст'!B64,IF(AND(OR(Котлы!AG8=22,Котлы!AG8=23,Котлы!AG8=28,Котлы!AG8=29),'Данные и  результаты'!I22=1),'Расчеты и текст'!B65,IF(AND(OR(Котлы!AG8=31,Котлы!AG8=32,Котлы!AG8=36,Котлы!AG8=37,Котлы!AG8=39,Котлы!AG8=40),'Данные и  результаты'!I20=1,'Данные и  результаты'!I22=1),'Расчеты и текст'!B65,IF(AND(OR(Котлы!AG8=31,Котлы!AG8=32,Котлы!AG8=36,Котлы!AG8=37,Котлы!AG8=39,Котлы!AG8=40),'Данные и  результаты'!I20=2,'Данные и  результаты'!I22=1),'Расчеты и текст'!B66,IF(AND('Данные и  результаты'!$I$18=3,'Данные и  результаты'!I22=1),'Расчеты и текст'!B67,IF(OR('Данные и  результаты'!$I$18=4,'Данные и  результаты'!$I$18=10),'Расчеты и текст'!B72,IF(AND(OR(Котлы!AG8=2,Котлы!AG8=3,Котлы!AG8=6,Котлы!AG8=7,Котлы!AG8=10,Котлы!AG8=11,Котлы!AG8=14,Котлы!AG8=15),'Данные и  результаты'!I22=1),'Расчеты и текст'!B68,IF(AND(OR(Котлы!AG8=2,Котлы!AG8=3,Котлы!AG8=6,Котлы!AG8=7,Котлы!AG8=10,Котлы!AG8=11,Котлы!AG8=14,Котлы!AG8=15),'Данные и  результаты'!I22=2,'Данные и  результаты'!I28=1),'Расчеты и текст'!B68,""))))))))</f>
        <v/>
      </c>
      <c r="F76" s="136" t="str">
        <f>IF('Данные и  результаты'!$I$22=1,'Расчеты и текст'!B76,IF('Данные и  результаты'!$I$22=2,'Расчеты и текст'!B78,IF(AND(OR(Котлы!AG8=2,Котлы!AG8=3,Котлы!AG8=6,Котлы!AG8=7,Котлы!AG8=10,Котлы!AG8=11,Котлы!AG8=14,Котлы!AG8=15),'Данные и  результаты'!I22=2,'Данные и  результаты'!I28=1),'Расчеты и текст'!B76,"")))</f>
        <v/>
      </c>
    </row>
    <row r="77" spans="2:12" x14ac:dyDescent="0.25">
      <c r="B77" s="234" t="s">
        <v>348</v>
      </c>
    </row>
    <row r="78" spans="2:12" x14ac:dyDescent="0.25">
      <c r="B78" s="136" t="str">
        <f>IF(AND(OR('Данные и  результаты'!$I$18=1,'Данные и  результаты'!$I$18=6,'Данные и  результаты'!$I$18=7,'Данные и  результаты'!$I$18=8,'Данные и  результаты'!$I$18=9),OR('Данные и  результаты'!$I$22=1,'Данные и  результаты'!$I$22=2)),'Расчеты и текст'!B64,IF(AND(OR(Котлы!AG8=31,Котлы!AG8=32,Котлы!AG8=36,Котлы!AG8=37,Котлы!AG8=39,Котлы!AG8=40),'Данные и  результаты'!I20=1,'Данные и  результаты'!I22=2),'Расчеты и текст'!B69,IF(AND(OR(Котлы!AG8=31,Котлы!AG8=32,Котлы!AG8=36,Котлы!AG8=37,Котлы!AG8=39,Котлы!AG8=40),'Данные и  результаты'!I20=2,'Данные и  результаты'!I22=2),'Расчеты и текст'!B70,IF(AND(OR(Котлы!AG8=22,Котлы!AG8=23,Котлы!AG8=28,Котлы!AG8=29,Котлы!AG8=31,Котлы!AG8=32,Котлы!AG8=36,Котлы!AG8=37,Котлы!AG8=39,Котлы!AG8=40),'Данные и  результаты'!I22=2),'Расчеты и текст'!B69,IF(AND('Данные и  результаты'!$I$18=3,'Данные и  результаты'!I22=2),'Расчеты и текст'!B71,IF(OR('Данные и  результаты'!$I$18=4,'Данные и  результаты'!$I$18=10),'Расчеты и текст'!B72,IF(AND(OR(Котлы!AG8=2,Котлы!AG8=3,Котлы!AG8=6,Котлы!AG8=7,Котлы!AG8=10,Котлы!AG8=11,Котлы!AG8=14,Котлы!AG8=15),'Данные и  результаты'!I22=2,'Данные и  результаты'!I28=1),'Расчеты и текст'!B68,IF(AND(OR(Котлы!AG8=2,Котлы!AG8=3,Котлы!AG8=6,Котлы!AG8=7,Котлы!AG8=10,Котлы!AG8=11,Котлы!AG8=14,Котлы!AG8=15),'Данные и  результаты'!I22=2,OR('Данные и  результаты'!I28=2,'Данные и  результаты'!I28=3,'Данные и  результаты'!I28=4,'Данные и  результаты'!I28=5)),'Расчеты и текст'!B73,""))))))))</f>
        <v/>
      </c>
    </row>
    <row r="80" spans="2:12" x14ac:dyDescent="0.25">
      <c r="B80" s="169" t="str">
        <f>'Данные и  результаты'!D20</f>
        <v>Тип горелки (доступно для GT 226, 227, 228):</v>
      </c>
      <c r="F80" s="175"/>
    </row>
    <row r="81" spans="1:20" x14ac:dyDescent="0.25">
      <c r="B81" s="136" t="str">
        <f>IF(AND(OR(Котлы!$AB$8="GT 226",Котлы!$AB$8="GT 227",Котлы!$AB$8="GT 228"),'Данные и  результаты'!$I$18=5),"Одноступенчатая","")</f>
        <v/>
      </c>
    </row>
    <row r="82" spans="1:20" x14ac:dyDescent="0.25">
      <c r="B82" s="136" t="str">
        <f>IF(AND(OR(Котлы!$AB$8="GT 226",Котлы!$AB$8="GT 227",Котлы!$AB$8="GT 228"),'Данные и  результаты'!$I$14=2,'Данные и  результаты'!$I$18=5),"Двухступенчатая",IF(AND(OR(Котлы!$AB$8="GT 226",Котлы!$AB$8="GT 227",Котлы!$AB$8="GT 228"),'Данные и  результаты'!$I$14=1,'Данные и  результаты'!$I$18=5), "Модулирующая",""))</f>
        <v/>
      </c>
    </row>
    <row r="85" spans="1:20" x14ac:dyDescent="0.25">
      <c r="B85" s="180" t="s">
        <v>224</v>
      </c>
      <c r="C85" s="156"/>
      <c r="D85" s="157"/>
      <c r="E85" s="463"/>
      <c r="L85" s="178"/>
      <c r="M85" s="185"/>
      <c r="N85" s="177"/>
      <c r="O85" s="177"/>
      <c r="P85" s="177"/>
      <c r="Q85" s="180" t="s">
        <v>224</v>
      </c>
      <c r="R85" s="156"/>
      <c r="S85" s="157"/>
      <c r="T85" s="463"/>
    </row>
    <row r="86" spans="1:20" x14ac:dyDescent="0.25">
      <c r="B86" s="86" t="s">
        <v>8</v>
      </c>
      <c r="C86" s="6" t="s">
        <v>9</v>
      </c>
      <c r="D86" s="6" t="s">
        <v>10</v>
      </c>
      <c r="E86" s="6" t="s">
        <v>1256</v>
      </c>
      <c r="J86" s="176"/>
      <c r="K86" s="176"/>
      <c r="L86" s="176"/>
      <c r="M86" s="185"/>
      <c r="N86" s="177"/>
      <c r="O86" s="177"/>
      <c r="P86" s="177"/>
      <c r="Q86" s="471"/>
      <c r="R86" s="471"/>
      <c r="S86" s="472"/>
      <c r="T86" s="472" t="str">
        <f>E86</f>
        <v>Цена, €</v>
      </c>
    </row>
    <row r="87" spans="1:20" x14ac:dyDescent="0.25">
      <c r="B87" s="372" t="str">
        <f>Котлы!AB8</f>
        <v>-</v>
      </c>
      <c r="C87" s="810" t="str">
        <f>Котлы!AH8</f>
        <v/>
      </c>
      <c r="D87" s="812" t="str">
        <f>Котлы!AI8</f>
        <v/>
      </c>
      <c r="E87" s="470" t="e">
        <f>IF(ISNA(Котлы!AH8)=TRUE,"",VLOOKUP(Котлы!$AH$8,Все!$B$387:$D$1804,3,FALSE))</f>
        <v>#N/A</v>
      </c>
      <c r="Q87" s="466" t="str">
        <f>B87</f>
        <v>-</v>
      </c>
      <c r="R87" s="477" t="str">
        <f>C87</f>
        <v/>
      </c>
      <c r="S87" s="477" t="str">
        <f>D87</f>
        <v/>
      </c>
      <c r="T87" s="475" t="str">
        <f>IF(ISNA(E87)=TRUE,"",E87)</f>
        <v/>
      </c>
    </row>
    <row r="88" spans="1:20" ht="14.25" customHeight="1" x14ac:dyDescent="0.25">
      <c r="A88" s="177" t="s">
        <v>32</v>
      </c>
      <c r="B88" s="209" t="str">
        <f>F76</f>
        <v/>
      </c>
      <c r="C88" s="811"/>
      <c r="D88" s="812"/>
      <c r="E88" s="469"/>
      <c r="F88" s="175"/>
      <c r="Q88" s="466" t="str">
        <f>B88</f>
        <v/>
      </c>
      <c r="R88" s="478"/>
      <c r="S88" s="478"/>
      <c r="T88" s="475"/>
    </row>
    <row r="89" spans="1:20" x14ac:dyDescent="0.25">
      <c r="B89" s="180" t="s">
        <v>305</v>
      </c>
      <c r="C89" s="156"/>
      <c r="D89" s="157"/>
      <c r="E89" s="463"/>
      <c r="M89" s="186"/>
      <c r="N89" s="59"/>
      <c r="O89" s="59"/>
      <c r="Q89" s="476" t="s">
        <v>305</v>
      </c>
      <c r="R89" s="458"/>
      <c r="S89" s="458"/>
      <c r="T89" s="458"/>
    </row>
    <row r="90" spans="1:20" x14ac:dyDescent="0.25">
      <c r="B90" s="86" t="s">
        <v>8</v>
      </c>
      <c r="C90" s="6" t="s">
        <v>9</v>
      </c>
      <c r="D90" s="6" t="s">
        <v>10</v>
      </c>
      <c r="E90" s="6" t="s">
        <v>1256</v>
      </c>
      <c r="I90" s="177" t="s">
        <v>37</v>
      </c>
      <c r="M90" s="186"/>
      <c r="N90" s="59"/>
      <c r="O90" s="59"/>
      <c r="Q90" s="473" t="s">
        <v>8</v>
      </c>
      <c r="R90" s="474" t="s">
        <v>9</v>
      </c>
      <c r="S90" s="474" t="s">
        <v>10</v>
      </c>
      <c r="T90" s="474" t="str">
        <f>E86</f>
        <v>Цена, €</v>
      </c>
    </row>
    <row r="91" spans="1:20" x14ac:dyDescent="0.25">
      <c r="A91" s="170">
        <f>I91</f>
        <v>0</v>
      </c>
      <c r="B91" s="369">
        <f>IF(AND('Данные и  результаты'!$I$18=1,'Данные и  результаты'!$I$22=2),Все!A727,)</f>
        <v>0</v>
      </c>
      <c r="C91" s="429">
        <f>IF(AND('Данные и  результаты'!$I$18=1,'Данные и  результаты'!$I$22=2),Все!B727,)</f>
        <v>0</v>
      </c>
      <c r="D91" s="429">
        <f>IF(AND('Данные и  результаты'!$I$18=1,'Данные и  результаты'!$I$22=2),Все!C727,)</f>
        <v>0</v>
      </c>
      <c r="E91" s="430">
        <f>IF(AND('Данные и  результаты'!$I$18=1,'Данные и  результаты'!$I$22=2),Все!D727,)</f>
        <v>0</v>
      </c>
      <c r="F91" s="170" t="s">
        <v>223</v>
      </c>
      <c r="I91" s="170">
        <f t="shared" ref="I91:I104" si="0">IF(ISTEXT(B91)=TRUE,1,0)</f>
        <v>0</v>
      </c>
      <c r="K91" s="170">
        <v>1</v>
      </c>
      <c r="L91" s="170" t="e">
        <f t="shared" ref="L91:L104" si="1">VLOOKUP(K91,$A$91:$E$104,2,FALSE)</f>
        <v>#N/A</v>
      </c>
      <c r="M91" s="186" t="e">
        <f t="shared" ref="M91:M104" si="2">VLOOKUP(K91,$A$91:$E$104,3,FALSE)</f>
        <v>#N/A</v>
      </c>
      <c r="N91" s="59" t="e">
        <f t="shared" ref="N91:N104" si="3">VLOOKUP(K91,$A$91:$E$104,4,FALSE)</f>
        <v>#N/A</v>
      </c>
      <c r="O91" s="186" t="e">
        <f t="shared" ref="O91:O104" si="4">VLOOKUP(K91,$A$91:$E$104,5,FALSE)</f>
        <v>#N/A</v>
      </c>
      <c r="Q91" s="187" t="str">
        <f t="shared" ref="Q91:Q171" si="5">IF(ISTEXT(L91)=TRUE,L91,"")</f>
        <v/>
      </c>
      <c r="R91" s="188" t="str">
        <f t="shared" ref="R91:R104" si="6">IF(ISNA(M91)=TRUE,"",IF(ISTEXT(M91)=TRUE,M91,IF(M91=0,"",IF(ISNUMBER(M91)=TRUE,M91,""))))</f>
        <v/>
      </c>
      <c r="S91" s="188" t="str">
        <f>IF(ISTEXT(L91)=TRUE,N91,"")</f>
        <v/>
      </c>
      <c r="T91" s="188" t="str">
        <f>IF(ISTEXT(L91)=TRUE,O91,"")</f>
        <v/>
      </c>
    </row>
    <row r="92" spans="1:20" x14ac:dyDescent="0.25">
      <c r="A92" s="170">
        <f t="shared" ref="A92:A100" si="7">A91+I92</f>
        <v>0</v>
      </c>
      <c r="B92" s="370">
        <f>IF(AND('Данные и  результаты'!$I$18=1,'Данные и  результаты'!$I$22=1,'Данные и  результаты'!$I$24=1),Все!A713,IF(AND(OR(Котлы!$AB$8="GT 224",Котлы!$AB$8="GT 225"),'Данные и  результаты'!$I$24=1,'Данные и  результаты'!$I$26=1,OR(P116=TRUE,P117=TRUE)),,IF(AND(OR('Данные и  результаты'!$I$18=3,'Данные и  результаты'!$I$18=4,'Данные и  результаты'!$I$18=5),'Данные и  результаты'!$I$24=1),Все!A1520,)))</f>
        <v>0</v>
      </c>
      <c r="C92" s="371">
        <f>IF(AND('Данные и  результаты'!$I$18=1,'Данные и  результаты'!$I$22=1,'Данные и  результаты'!$I$24=1),Все!B713,IF(AND(OR(Котлы!$AB$8="GT 224",Котлы!$AB$8="GT 225"),'Данные и  результаты'!$I$24=1,'Данные и  результаты'!$I$26=1,OR(Q116=TRUE,Q117=TRUE)),,IF(AND(OR('Данные и  результаты'!$I$18=3,'Данные и  результаты'!$I$18=4,'Данные и  результаты'!$I$18=5),'Данные и  результаты'!$I$24=1),Все!B1520,)))</f>
        <v>0</v>
      </c>
      <c r="D92" s="371">
        <f>IF(AND('Данные и  результаты'!$I$18=1,'Данные и  результаты'!$I$22=1,'Данные и  результаты'!$I$24=1),Все!C713,IF(AND(OR(Котлы!$AB$8="GT 224",Котлы!$AB$8="GT 225"),'Данные и  результаты'!$I$24=1,'Данные и  результаты'!$I$26=1,OR(R116=TRUE,R117=TRUE)),,IF(AND(OR('Данные и  результаты'!$I$18=3,'Данные и  результаты'!$I$18=4,'Данные и  результаты'!$I$18=5),'Данные и  результаты'!$I$24=1),Все!C1520,)))</f>
        <v>0</v>
      </c>
      <c r="E92" s="371">
        <f>IF(AND('Данные и  результаты'!$I$18=1,'Данные и  результаты'!$I$22=1,'Данные и  результаты'!$I$24=1),Все!D713,IF(AND(OR(Котлы!$AB$8="GT 224",Котлы!$AB$8="GT 225"),'Данные и  результаты'!$I$24=1,'Данные и  результаты'!$I$26=1,OR(S116=TRUE,S117=TRUE)),,IF(AND(OR('Данные и  результаты'!$I$18=3,'Данные и  результаты'!$I$18=4,'Данные и  результаты'!$I$18=5),'Данные и  результаты'!$I$24=1),Все!D1520,)))</f>
        <v>0</v>
      </c>
      <c r="F92" s="170" t="s">
        <v>771</v>
      </c>
      <c r="I92" s="170">
        <f t="shared" si="0"/>
        <v>0</v>
      </c>
      <c r="K92" s="170">
        <v>2</v>
      </c>
      <c r="L92" s="170" t="e">
        <f t="shared" si="1"/>
        <v>#N/A</v>
      </c>
      <c r="M92" s="186" t="e">
        <f t="shared" si="2"/>
        <v>#N/A</v>
      </c>
      <c r="N92" s="59" t="e">
        <f t="shared" si="3"/>
        <v>#N/A</v>
      </c>
      <c r="O92" s="186" t="e">
        <f t="shared" si="4"/>
        <v>#N/A</v>
      </c>
      <c r="Q92" s="187" t="str">
        <f t="shared" si="5"/>
        <v/>
      </c>
      <c r="R92" s="188" t="str">
        <f t="shared" si="6"/>
        <v/>
      </c>
      <c r="S92" s="188" t="str">
        <f t="shared" ref="S92:S104" si="8">IF(ISTEXT(L92)=TRUE,N92,"")</f>
        <v/>
      </c>
      <c r="T92" s="188" t="str">
        <f t="shared" ref="T92:T104" si="9">IF(ISTEXT(L92)=TRUE,O92,"")</f>
        <v/>
      </c>
    </row>
    <row r="93" spans="1:20" x14ac:dyDescent="0.25">
      <c r="A93" s="170">
        <f t="shared" si="7"/>
        <v>0</v>
      </c>
      <c r="B93" s="369">
        <f>IF(AND('Данные и  результаты'!$I$18=1,'Данные и  результаты'!$I$22=2,OR('Данные и  результаты'!$I$28=2,'Данные и  результаты'!$I$28=3)),Все!A728,IF(AND(OR('Данные и  результаты'!$I$18=4,'Данные и  результаты'!$I$18=10),'Данные и  результаты'!$I$22=2,OR('Данные и  результаты'!$I$28=3,'Данные и  результаты'!$I$28=4,'Данные и  результаты'!$I$28=5)),Все!A1533,IF(AND('Данные и  результаты'!$I$18=3,'Данные и  результаты'!$I$22=2,OR('Данные и  результаты'!$I$28=2,'Данные и  результаты'!$I$28=4,'Данные и  результаты'!$I$28=6)),Все!A1533,IF(AND(OR(Котлы!$AB$8="GT 226",Котлы!$AB$8="GT 227",Котлы!$AB$8="GT 228"),'Данные и  результаты'!$I$20=2,'Данные и  результаты'!$I$22=2,OR('Данные и  результаты'!$I$28=2,'Данные и  результаты'!$I$28=3,'Данные и  результаты'!$I$28=4,'Данные и  результаты'!$I$28=5)),Все!A1533,))))</f>
        <v>0</v>
      </c>
      <c r="C93" s="686">
        <f>IF(AND('Данные и  результаты'!$I$18=1,'Данные и  результаты'!$I$22=2,OR('Данные и  результаты'!$I$28=2,'Данные и  результаты'!$I$28=3)),Все!B728,IF(AND(OR('Данные и  результаты'!$I$18=4,'Данные и  результаты'!$I$18=10),'Данные и  результаты'!$I$22=2,OR('Данные и  результаты'!$I$28=3,'Данные и  результаты'!$I$28=4,'Данные и  результаты'!$I$28=5)),Все!B1533,IF(AND('Данные и  результаты'!$I$18=3,'Данные и  результаты'!$I$22=2,OR('Данные и  результаты'!$I$28=2,'Данные и  результаты'!$I$28=4,'Данные и  результаты'!$I$28=6)),Все!B1533,IF(AND(OR(Котлы!$AB$8="GT 226",Котлы!$AB$8="GT 227",Котлы!$AB$8="GT 228"),'Данные и  результаты'!$I$20=2,'Данные и  результаты'!$I$22=2,OR('Данные и  результаты'!$I$28=2,'Данные и  результаты'!$I$28=3,'Данные и  результаты'!$I$28=4,'Данные и  результаты'!$I$28=5)),Все!B1533,))))</f>
        <v>0</v>
      </c>
      <c r="D93" s="686">
        <f>IF(AND('Данные и  результаты'!$I$18=1,'Данные и  результаты'!$I$22=2,OR('Данные и  результаты'!$I$28=2,'Данные и  результаты'!$I$28=3)),Все!C728,IF(AND(OR('Данные и  результаты'!$I$18=4,'Данные и  результаты'!$I$18=10),'Данные и  результаты'!$I$22=2,OR('Данные и  результаты'!$I$28=3,'Данные и  результаты'!$I$28=4,'Данные и  результаты'!$I$28=5)),Все!C1533,IF(AND('Данные и  результаты'!$I$18=3,'Данные и  результаты'!$I$22=2,OR('Данные и  результаты'!$I$28=2,'Данные и  результаты'!$I$28=4,'Данные и  результаты'!$I$28=6)),Все!C1533,IF(AND(OR(Котлы!$AB$8="GT 226",Котлы!$AB$8="GT 227",Котлы!$AB$8="GT 228"),'Данные и  результаты'!$I$20=2,'Данные и  результаты'!$I$22=2,OR('Данные и  результаты'!$I$28=2,'Данные и  результаты'!$I$28=3,'Данные и  результаты'!$I$28=4,'Данные и  результаты'!$I$28=5)),Все!C1533,))))</f>
        <v>0</v>
      </c>
      <c r="E93" s="686">
        <f>IF(AND('Данные и  результаты'!$I$18=1,'Данные и  результаты'!$I$22=2,OR('Данные и  результаты'!$I$28=2,'Данные и  результаты'!$I$28=3)),Все!D728,IF(AND(OR('Данные и  результаты'!$I$18=4,'Данные и  результаты'!$I$18=10),'Данные и  результаты'!$I$22=2,OR('Данные и  результаты'!$I$28=3,'Данные и  результаты'!$I$28=4,'Данные и  результаты'!$I$28=5)),Все!D1533,IF(AND('Данные и  результаты'!$I$18=3,'Данные и  результаты'!$I$22=2,OR('Данные и  результаты'!$I$28=2,'Данные и  результаты'!$I$28=4,'Данные и  результаты'!$I$28=6)),Все!D1533,IF(AND(OR(Котлы!$AB$8="GT 226",Котлы!$AB$8="GT 227",Котлы!$AB$8="GT 228"),'Данные и  результаты'!$I$20=2,'Данные и  результаты'!$I$22=2,OR('Данные и  результаты'!$I$28=2,'Данные и  результаты'!$I$28=3,'Данные и  результаты'!$I$28=4,'Данные и  результаты'!$I$28=5)),Все!D1533,))))</f>
        <v>0</v>
      </c>
      <c r="F93" s="170" t="s">
        <v>218</v>
      </c>
      <c r="I93" s="170">
        <f t="shared" si="0"/>
        <v>0</v>
      </c>
      <c r="K93" s="170">
        <v>3</v>
      </c>
      <c r="L93" s="170" t="e">
        <f t="shared" si="1"/>
        <v>#N/A</v>
      </c>
      <c r="M93" s="186" t="e">
        <f t="shared" si="2"/>
        <v>#N/A</v>
      </c>
      <c r="N93" s="59" t="e">
        <f t="shared" si="3"/>
        <v>#N/A</v>
      </c>
      <c r="O93" s="186" t="e">
        <f t="shared" si="4"/>
        <v>#N/A</v>
      </c>
      <c r="Q93" s="187" t="str">
        <f t="shared" si="5"/>
        <v/>
      </c>
      <c r="R93" s="188" t="str">
        <f t="shared" si="6"/>
        <v/>
      </c>
      <c r="S93" s="188" t="str">
        <f t="shared" si="8"/>
        <v/>
      </c>
      <c r="T93" s="188" t="str">
        <f t="shared" si="9"/>
        <v/>
      </c>
    </row>
    <row r="94" spans="1:20" x14ac:dyDescent="0.25">
      <c r="A94" s="170">
        <f t="shared" si="7"/>
        <v>0</v>
      </c>
      <c r="B94" s="369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результаты'!$I$28=2,'Данные и  результаты'!$I$28=3)),Все!A1522,IF(AND(OR(Котлы!$AB$8="GT 226",Котлы!$AB$8="GT 227",Котлы!$AB$8="GT 228"),'Данные и  результаты'!$I$20=2,'Данные и  результаты'!$I$22=2,OR('Данные и  результаты'!$I$28=4,'Данные и  результаты'!$I$28=5)),Все!A1522,IF(AND('Данные и  результаты'!$I$18=3,'Данные и  результаты'!$I$22=2,OR('Данные и  результаты'!$I$28=3,'Данные и  результаты'!$I$28=4)),Все!A1522,IF(AND(OR('Данные и  результаты'!$I$18=4,'Данные и  результаты'!$I$18=10),'Данные и  результаты'!$I$22=2,OR('Данные и  результаты'!$I$28=4,'Данные и  результаты'!$I$28=5)),Все!A1439,))))</f>
        <v>0</v>
      </c>
      <c r="C94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результаты'!$I$28=2,'Данные и  результаты'!$I$28=3)),Все!B1522,IF(AND(OR(Котлы!$AB$8="GT 226",Котлы!$AB$8="GT 227",Котлы!$AB$8="GT 228"),'Данные и  результаты'!$I$20=2,'Данные и  результаты'!$I$22=2,OR('Данные и  результаты'!$I$28=4,'Данные и  результаты'!$I$28=5)),Все!B1522,IF(AND('Данные и  результаты'!$I$18=3,'Данные и  результаты'!$I$22=2,OR('Данные и  результаты'!$I$28=3,'Данные и  результаты'!$I$28=4)),Все!B1522,IF(AND(OR('Данные и  результаты'!$I$18=4,'Данные и  результаты'!$I$18=10),'Данные и  результаты'!$I$22=2,OR('Данные и  результаты'!$I$28=4,'Данные и  результаты'!$I$28=5)),Все!B1439,))))</f>
        <v>0</v>
      </c>
      <c r="D94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результаты'!$I$28=2,'Данные и  результаты'!$I$28=3)),Все!C1522,IF(AND(OR(Котлы!$AB$8="GT 226",Котлы!$AB$8="GT 227",Котлы!$AB$8="GT 228"),'Данные и  результаты'!$I$20=2,'Данные и  результаты'!$I$22=2,OR('Данные и  результаты'!$I$28=4,'Данные и  результаты'!$I$28=5)),Все!C1522,IF(AND('Данные и  результаты'!$I$18=3,'Данные и  результаты'!$I$22=2,OR('Данные и  результаты'!$I$28=3,'Данные и  результаты'!$I$28=4)),Все!C1522,IF(AND(OR('Данные и  результаты'!$I$18=4,'Данные и  результаты'!$I$18=10),'Данные и  результаты'!$I$22=2,OR('Данные и  результаты'!$I$28=4,'Данные и  результаты'!$I$28=5)),Все!C1439,))))</f>
        <v>0</v>
      </c>
      <c r="E94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результаты'!$I$28=2,'Данные и  результаты'!$I$28=3)),Все!D1522,IF(AND(OR(Котлы!$AB$8="GT 226",Котлы!$AB$8="GT 227",Котлы!$AB$8="GT 228"),'Данные и  результаты'!$I$20=2,'Данные и  результаты'!$I$22=2,OR('Данные и  результаты'!$I$28=4,'Данные и  результаты'!$I$28=5)),Все!D1522,IF(AND('Данные и  результаты'!$I$18=3,'Данные и  результаты'!$I$22=2,OR('Данные и  результаты'!$I$28=3,'Данные и  результаты'!$I$28=4)),Все!D1522,IF(AND(OR('Данные и  результаты'!$I$18=4,'Данные и  результаты'!$I$18=10),'Данные и  результаты'!$I$22=2,OR('Данные и  результаты'!$I$28=4,'Данные и  результаты'!$I$28=5)),Все!D1439,))))</f>
        <v>0</v>
      </c>
      <c r="F94" s="170" t="s">
        <v>219</v>
      </c>
      <c r="I94" s="170">
        <f t="shared" si="0"/>
        <v>0</v>
      </c>
      <c r="K94" s="170">
        <v>4</v>
      </c>
      <c r="L94" s="170" t="e">
        <f t="shared" si="1"/>
        <v>#N/A</v>
      </c>
      <c r="M94" s="186" t="e">
        <f t="shared" si="2"/>
        <v>#N/A</v>
      </c>
      <c r="N94" s="59" t="e">
        <f t="shared" si="3"/>
        <v>#N/A</v>
      </c>
      <c r="O94" s="186" t="e">
        <f t="shared" si="4"/>
        <v>#N/A</v>
      </c>
      <c r="Q94" s="187" t="str">
        <f t="shared" si="5"/>
        <v/>
      </c>
      <c r="R94" s="188" t="str">
        <f t="shared" si="6"/>
        <v/>
      </c>
      <c r="S94" s="188" t="str">
        <f t="shared" si="8"/>
        <v/>
      </c>
      <c r="T94" s="188" t="str">
        <f t="shared" si="9"/>
        <v/>
      </c>
    </row>
    <row r="95" spans="1:20" x14ac:dyDescent="0.25">
      <c r="A95" s="170">
        <f t="shared" si="7"/>
        <v>0</v>
      </c>
      <c r="B95" s="369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результаты'!$I$28=4,'Данные и  результаты'!$I$28=5)),Все!A1537,IF(AND('Данные и  результаты'!$I$18=3,'Данные и  результаты'!$I$22=2,OR('Данные и  результаты'!$I$28=5,'Данные и  результаты'!$I$28=6)),Все!A1537,))</f>
        <v>0</v>
      </c>
      <c r="C95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результаты'!$I$28=4,'Данные и  результаты'!$I$28=5)),Все!B1537,IF(AND('Данные и  результаты'!$I$18=3,'Данные и  результаты'!$I$22=2,OR('Данные и  результаты'!$I$28=5,'Данные и  результаты'!$I$28=6)),Все!B1537,))</f>
        <v>0</v>
      </c>
      <c r="D95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результаты'!$I$28=4,'Данные и  результаты'!$I$28=5)),Все!C1537,IF(AND('Данные и  результаты'!$I$18=3,'Данные и  результаты'!$I$22=2,OR('Данные и  результаты'!$I$28=5,'Данные и  результаты'!$I$28=6)),Все!C1537,))</f>
        <v>0</v>
      </c>
      <c r="E95" s="611">
        <f>IF(AND(OR('Данные и  результаты'!$I$18=5),OR(Котлы!$AB$8="GT 224",Котлы!$AB$8="GT 225",Котлы!$AB$8="GT 226",Котлы!$AB$8="GT 227",Котлы!$AB$8="GT 228"),'Данные и  результаты'!$I$22=2,OR($B$81="",'Данные и  результаты'!$I$20=1),OR('Данные и  результаты'!$I$28=4,'Данные и  результаты'!$I$28=5)),Все!D1537,IF(AND('Данные и  результаты'!$I$18=3,'Данные и  результаты'!$I$22=2,OR('Данные и  результаты'!$I$28=5,'Данные и  результаты'!$I$28=6)),Все!D1537,))</f>
        <v>0</v>
      </c>
      <c r="F95" s="170" t="s">
        <v>220</v>
      </c>
      <c r="I95" s="170">
        <f t="shared" si="0"/>
        <v>0</v>
      </c>
      <c r="K95" s="170">
        <v>5</v>
      </c>
      <c r="L95" s="170" t="e">
        <f t="shared" si="1"/>
        <v>#N/A</v>
      </c>
      <c r="M95" s="186" t="e">
        <f t="shared" si="2"/>
        <v>#N/A</v>
      </c>
      <c r="N95" s="59" t="e">
        <f t="shared" si="3"/>
        <v>#N/A</v>
      </c>
      <c r="O95" s="186" t="e">
        <f t="shared" si="4"/>
        <v>#N/A</v>
      </c>
      <c r="Q95" s="187" t="str">
        <f t="shared" si="5"/>
        <v/>
      </c>
      <c r="R95" s="188" t="str">
        <f t="shared" si="6"/>
        <v/>
      </c>
      <c r="S95" s="188" t="str">
        <f t="shared" si="8"/>
        <v/>
      </c>
      <c r="T95" s="188" t="str">
        <f t="shared" si="9"/>
        <v/>
      </c>
    </row>
    <row r="96" spans="1:20" x14ac:dyDescent="0.25">
      <c r="A96" s="170">
        <f t="shared" si="7"/>
        <v>0</v>
      </c>
      <c r="B96" s="369">
        <f>IF(AND(OR('Данные и  результаты'!$I$18=6,'Данные и  результаты'!$I$18=7),'Данные и  результаты'!$I$22=2),Все!A512,)</f>
        <v>0</v>
      </c>
      <c r="C96" s="32">
        <f>IF(AND(OR('Данные и  результаты'!$I$18=6,'Данные и  результаты'!$I$18=7),'Данные и  результаты'!$I$22=2),Все!B512,)</f>
        <v>0</v>
      </c>
      <c r="D96" s="32">
        <f>IF(AND(OR('Данные и  результаты'!$I$18=6,'Данные и  результаты'!$I$18=7),'Данные и  результаты'!$I$22=2),Все!C512,)</f>
        <v>0</v>
      </c>
      <c r="E96" s="430">
        <f>IF(AND(OR('Данные и  результаты'!$I$18=6,'Данные и  результаты'!$I$18=7),'Данные и  результаты'!$I$22=2),Все!D512,)</f>
        <v>0</v>
      </c>
      <c r="F96" s="350" t="s">
        <v>652</v>
      </c>
      <c r="I96" s="170">
        <f t="shared" si="0"/>
        <v>0</v>
      </c>
      <c r="K96" s="170">
        <v>6</v>
      </c>
      <c r="L96" s="170" t="e">
        <f t="shared" si="1"/>
        <v>#N/A</v>
      </c>
      <c r="M96" s="186" t="e">
        <f t="shared" si="2"/>
        <v>#N/A</v>
      </c>
      <c r="N96" s="59" t="e">
        <f t="shared" si="3"/>
        <v>#N/A</v>
      </c>
      <c r="O96" s="186" t="e">
        <f t="shared" si="4"/>
        <v>#N/A</v>
      </c>
      <c r="Q96" s="187" t="str">
        <f t="shared" si="5"/>
        <v/>
      </c>
      <c r="R96" s="188" t="str">
        <f t="shared" si="6"/>
        <v/>
      </c>
      <c r="S96" s="188" t="str">
        <f t="shared" si="8"/>
        <v/>
      </c>
      <c r="T96" s="188" t="str">
        <f t="shared" si="9"/>
        <v/>
      </c>
    </row>
    <row r="97" spans="1:23" x14ac:dyDescent="0.25">
      <c r="A97" s="170">
        <f t="shared" si="7"/>
        <v>0</v>
      </c>
      <c r="B97" s="369">
        <f>IF(AND(OR('Данные и  результаты'!$I$18=8,'Данные и  результаты'!$I$18=9),'Данные и  результаты'!$I$22=2,'Данные и  результаты'!$I$28=1),Все!A594,)</f>
        <v>0</v>
      </c>
      <c r="C97" s="32">
        <f>IF(AND(OR('Данные и  результаты'!$I$18=8,'Данные и  результаты'!$I$18=9),'Данные и  результаты'!$I$22=2,'Данные и  результаты'!$I$28=1),Все!B594,)</f>
        <v>0</v>
      </c>
      <c r="D97" s="32">
        <f>IF(AND(OR('Данные и  результаты'!$I$18=8,'Данные и  результаты'!$I$18=9),'Данные и  результаты'!$I$22=2,'Данные и  результаты'!$I$28=1),Все!C594,)</f>
        <v>0</v>
      </c>
      <c r="E97" s="430">
        <f>IF(AND(OR('Данные и  результаты'!$I$18=8,'Данные и  результаты'!$I$18=9),'Данные и  результаты'!$I$22=2,'Данные и  результаты'!$I$28=1),Все!D594,)</f>
        <v>0</v>
      </c>
      <c r="F97" s="350" t="s">
        <v>562</v>
      </c>
      <c r="I97" s="170">
        <f t="shared" si="0"/>
        <v>0</v>
      </c>
      <c r="K97" s="170">
        <v>7</v>
      </c>
      <c r="L97" s="170" t="e">
        <f t="shared" si="1"/>
        <v>#N/A</v>
      </c>
      <c r="M97" s="186" t="e">
        <f t="shared" si="2"/>
        <v>#N/A</v>
      </c>
      <c r="N97" s="59" t="e">
        <f t="shared" si="3"/>
        <v>#N/A</v>
      </c>
      <c r="O97" s="186" t="e">
        <f t="shared" si="4"/>
        <v>#N/A</v>
      </c>
      <c r="Q97" s="187" t="str">
        <f t="shared" si="5"/>
        <v/>
      </c>
      <c r="R97" s="188" t="str">
        <f t="shared" si="6"/>
        <v/>
      </c>
      <c r="S97" s="188" t="str">
        <f t="shared" si="8"/>
        <v/>
      </c>
      <c r="T97" s="188" t="str">
        <f t="shared" si="9"/>
        <v/>
      </c>
    </row>
    <row r="98" spans="1:23" x14ac:dyDescent="0.25">
      <c r="A98" s="170">
        <f t="shared" si="7"/>
        <v>0</v>
      </c>
      <c r="B98" s="369">
        <f>IF(AND('Данные и  результаты'!$I$18=6,Котлы!$AG$8=50,'Данные и  результаты'!$I$24=1),Все!A486,IF(AND('Данные и  результаты'!$I$18=6,Котлы!$AG$8=44,'Данные и  результаты'!$I$24=1),Все!A449,))</f>
        <v>0</v>
      </c>
      <c r="C98" s="32">
        <f>IF(AND('Данные и  результаты'!$I$18=6,Котлы!$AG$8=50,'Данные и  результаты'!$I$24=1),Все!B486,IF(AND('Данные и  результаты'!$I$18=6,Котлы!$AG$8=44,'Данные и  результаты'!$I$24=1),Все!B449,))</f>
        <v>0</v>
      </c>
      <c r="D98" s="32">
        <f>IF(AND('Данные и  результаты'!$I$18=6,Котлы!$AG$8=50,'Данные и  результаты'!$I$24=1),Все!C486,IF(AND('Данные и  результаты'!$I$18=6,Котлы!$AG$8=44,'Данные и  результаты'!$I$24=1),Все!C449,))</f>
        <v>0</v>
      </c>
      <c r="E98" s="430">
        <f>IF(AND('Данные и  результаты'!$I$18=6,Котлы!$AG$8=50,'Данные и  результаты'!$I$24=1),Все!D486,IF(AND('Данные и  результаты'!$I$18=6,Котлы!$AG$8=44,'Данные и  результаты'!$I$24=1),Все!D449,))</f>
        <v>0</v>
      </c>
      <c r="F98" s="350" t="s">
        <v>649</v>
      </c>
      <c r="I98" s="170">
        <f t="shared" si="0"/>
        <v>0</v>
      </c>
      <c r="K98" s="170">
        <v>8</v>
      </c>
      <c r="L98" s="170" t="e">
        <f t="shared" si="1"/>
        <v>#N/A</v>
      </c>
      <c r="M98" s="186" t="e">
        <f t="shared" si="2"/>
        <v>#N/A</v>
      </c>
      <c r="N98" s="59" t="e">
        <f t="shared" si="3"/>
        <v>#N/A</v>
      </c>
      <c r="O98" s="186" t="e">
        <f t="shared" si="4"/>
        <v>#N/A</v>
      </c>
      <c r="Q98" s="187" t="str">
        <f t="shared" si="5"/>
        <v/>
      </c>
      <c r="R98" s="188" t="str">
        <f t="shared" si="6"/>
        <v/>
      </c>
      <c r="S98" s="188" t="str">
        <f t="shared" si="8"/>
        <v/>
      </c>
      <c r="T98" s="188" t="str">
        <f t="shared" si="9"/>
        <v/>
      </c>
    </row>
    <row r="99" spans="1:23" x14ac:dyDescent="0.25">
      <c r="A99" s="170">
        <f t="shared" si="7"/>
        <v>0</v>
      </c>
      <c r="B99" s="369">
        <f>IF(AND(OR('Данные и  результаты'!$I$18=8,'Данные и  результаты'!$I$18=9),'Данные и  результаты'!$I$24=1),Все!A608,)</f>
        <v>0</v>
      </c>
      <c r="C99" s="32">
        <f>IF(AND(OR('Данные и  результаты'!$I$18=8,'Данные и  результаты'!$I$18=9),'Данные и  результаты'!$I$24=1),Все!B608,)</f>
        <v>0</v>
      </c>
      <c r="D99" s="32">
        <f>IF(AND(OR('Данные и  результаты'!$I$18=8,'Данные и  результаты'!$I$18=9),'Данные и  результаты'!$I$24=1),Все!C608,)</f>
        <v>0</v>
      </c>
      <c r="E99" s="430">
        <f>IF(AND(OR('Данные и  результаты'!$I$18=8,'Данные и  результаты'!$I$18=9),'Данные и  результаты'!$I$24=1),Все!D608,)</f>
        <v>0</v>
      </c>
      <c r="F99" s="350" t="s">
        <v>648</v>
      </c>
      <c r="I99" s="170">
        <f t="shared" si="0"/>
        <v>0</v>
      </c>
      <c r="K99" s="170">
        <v>9</v>
      </c>
      <c r="L99" s="170" t="e">
        <f t="shared" si="1"/>
        <v>#N/A</v>
      </c>
      <c r="M99" s="186" t="e">
        <f t="shared" si="2"/>
        <v>#N/A</v>
      </c>
      <c r="N99" s="59" t="e">
        <f t="shared" si="3"/>
        <v>#N/A</v>
      </c>
      <c r="O99" s="186" t="e">
        <f t="shared" si="4"/>
        <v>#N/A</v>
      </c>
      <c r="Q99" s="187" t="str">
        <f t="shared" si="5"/>
        <v/>
      </c>
      <c r="R99" s="188" t="str">
        <f t="shared" si="6"/>
        <v/>
      </c>
      <c r="S99" s="188" t="str">
        <f t="shared" si="8"/>
        <v/>
      </c>
      <c r="T99" s="188" t="str">
        <f t="shared" si="9"/>
        <v/>
      </c>
    </row>
    <row r="100" spans="1:23" x14ac:dyDescent="0.25">
      <c r="A100" s="170">
        <f t="shared" si="7"/>
        <v>0</v>
      </c>
      <c r="B100" s="369">
        <f>IF(AND(OR('Данные и  результаты'!$I$18=8,'Данные и  результаты'!$I$18=9),'Данные и  результаты'!$I$22=2,(OR('Данные и  результаты'!$I$28=3,'Данные и  результаты'!$I$28=4))),Все!A599,)</f>
        <v>0</v>
      </c>
      <c r="C100" s="32">
        <f>IF(AND(OR('Данные и  результаты'!$I$18=8,'Данные и  результаты'!$I$18=9),'Данные и  результаты'!$I$22=2,(OR('Данные и  результаты'!$I$28=3,'Данные и  результаты'!$I$28=4))),Все!B599,)</f>
        <v>0</v>
      </c>
      <c r="D100" s="32">
        <f>IF(AND(OR('Данные и  результаты'!$I$18=8,'Данные и  результаты'!$I$18=9),'Данные и  результаты'!$I$22=2,(OR('Данные и  результаты'!$I$28=3,'Данные и  результаты'!$I$28=4))),Все!C599,)</f>
        <v>0</v>
      </c>
      <c r="E100" s="430">
        <f>IF(AND(OR('Данные и  результаты'!$I$18=8,'Данные и  результаты'!$I$18=9),'Данные и  результаты'!$I$22=2,(OR('Данные и  результаты'!$I$28=3,'Данные и  результаты'!$I$28=4))),Все!D599,)</f>
        <v>0</v>
      </c>
      <c r="F100" s="350" t="s">
        <v>669</v>
      </c>
      <c r="I100" s="170">
        <f t="shared" si="0"/>
        <v>0</v>
      </c>
      <c r="K100" s="170">
        <v>10</v>
      </c>
      <c r="L100" s="170" t="e">
        <f t="shared" si="1"/>
        <v>#N/A</v>
      </c>
      <c r="M100" s="186" t="e">
        <f t="shared" si="2"/>
        <v>#N/A</v>
      </c>
      <c r="N100" s="59" t="e">
        <f t="shared" si="3"/>
        <v>#N/A</v>
      </c>
      <c r="O100" s="186" t="e">
        <f t="shared" si="4"/>
        <v>#N/A</v>
      </c>
      <c r="Q100" s="187" t="str">
        <f t="shared" si="5"/>
        <v/>
      </c>
      <c r="R100" s="188" t="str">
        <f t="shared" si="6"/>
        <v/>
      </c>
      <c r="S100" s="188" t="str">
        <f t="shared" si="8"/>
        <v/>
      </c>
      <c r="T100" s="188" t="str">
        <f t="shared" si="9"/>
        <v/>
      </c>
    </row>
    <row r="101" spans="1:23" x14ac:dyDescent="0.25">
      <c r="A101" s="170">
        <f>A100+I101</f>
        <v>0</v>
      </c>
      <c r="B101" s="369">
        <f>IF(AND('Данные и  результаты'!$I$18=10,'Данные и  результаты'!$I$24=1,'Данные и  результаты'!$I$26=1,OR(P116=TRUE,P118=TRUE)),,IF(AND('Данные и  результаты'!$I$18=10,'Данные и  результаты'!$I$24=1),Все!A697,))</f>
        <v>0</v>
      </c>
      <c r="C101" s="504">
        <f>IF(AND('Данные и  результаты'!$I$18=10,'Данные и  результаты'!$I$24=1,'Данные и  результаты'!$I$26=1,OR(Q116=TRUE,Q118=TRUE)),,IF(AND('Данные и  результаты'!$I$18=10,'Данные и  результаты'!$I$24=1),Все!B697,))</f>
        <v>0</v>
      </c>
      <c r="D101" s="504">
        <f>IF(AND('Данные и  результаты'!$I$18=10,'Данные и  результаты'!$I$24=1,'Данные и  результаты'!$I$26=1,OR(R116=TRUE,R118=TRUE)),,IF(AND('Данные и  результаты'!$I$18=10,'Данные и  результаты'!$I$24=1),Все!C697,))</f>
        <v>0</v>
      </c>
      <c r="E101" s="504">
        <f>IF(AND('Данные и  результаты'!$I$18=10,'Данные и  результаты'!$I$24=1,'Данные и  результаты'!$I$26=1,OR(S116=TRUE,S118=TRUE)),,IF(AND('Данные и  результаты'!$I$18=10,'Данные и  результаты'!$I$24=1),Все!D697,))</f>
        <v>0</v>
      </c>
      <c r="F101" s="350" t="s">
        <v>772</v>
      </c>
      <c r="I101" s="170">
        <f t="shared" si="0"/>
        <v>0</v>
      </c>
      <c r="K101" s="170">
        <v>11</v>
      </c>
      <c r="L101" s="170" t="e">
        <f t="shared" si="1"/>
        <v>#N/A</v>
      </c>
      <c r="M101" s="186" t="e">
        <f t="shared" si="2"/>
        <v>#N/A</v>
      </c>
      <c r="N101" s="59" t="e">
        <f t="shared" si="3"/>
        <v>#N/A</v>
      </c>
      <c r="O101" s="186" t="e">
        <f t="shared" si="4"/>
        <v>#N/A</v>
      </c>
      <c r="Q101" s="187" t="str">
        <f t="shared" si="5"/>
        <v/>
      </c>
      <c r="R101" s="188" t="str">
        <f t="shared" si="6"/>
        <v/>
      </c>
      <c r="S101" s="188" t="str">
        <f t="shared" si="8"/>
        <v/>
      </c>
      <c r="T101" s="188" t="str">
        <f t="shared" si="9"/>
        <v/>
      </c>
    </row>
    <row r="102" spans="1:23" x14ac:dyDescent="0.25">
      <c r="A102" s="170">
        <f t="shared" ref="A102:A104" si="10">A101+I102</f>
        <v>0</v>
      </c>
      <c r="B102" s="369" t="e">
        <f>IF(AND('Данные и  результаты'!$I$18=5,OR(Котлы!$V$8=2,Котлы!$V$8=3,Котлы!$V$8=6,Котлы!$V$8=7,Котлы!$V$8=10,Котлы!$V$8=11,Котлы!$V$8=14,Котлы!$V$8=15),'Данные и  результаты'!$I$22=2),Все!A1768,)</f>
        <v>#N/A</v>
      </c>
      <c r="C102" s="611" t="e">
        <f>IF(AND('Данные и  результаты'!$I$18=5,OR(Котлы!$V$8=2,Котлы!$V$8=3,Котлы!$V$8=6,Котлы!$V$8=7,Котлы!$V$8=10,Котлы!$V$8=11,Котлы!$V$8=14,Котлы!$V$8=15),'Данные и  результаты'!$I$22=2),Все!B1768,)</f>
        <v>#N/A</v>
      </c>
      <c r="D102" s="611" t="e">
        <f>IF(AND('Данные и  результаты'!$I$18=5,OR(Котлы!$V$8=2,Котлы!$V$8=3,Котлы!$V$8=6,Котлы!$V$8=7,Котлы!$V$8=10,Котлы!$V$8=11,Котлы!$V$8=14,Котлы!$V$8=15),'Данные и  результаты'!$I$22=2),Все!C1768,)</f>
        <v>#N/A</v>
      </c>
      <c r="E102" s="611" t="e">
        <f>IF(AND('Данные и  результаты'!$I$18=5,OR(Котлы!$V$8=2,Котлы!$V$8=3,Котлы!$V$8=6,Котлы!$V$8=7,Котлы!$V$8=10,Котлы!$V$8=11,Котлы!$V$8=14,Котлы!$V$8=15),'Данные и  результаты'!$I$22=2),Все!D1768,)</f>
        <v>#N/A</v>
      </c>
      <c r="F102" s="350" t="s">
        <v>1472</v>
      </c>
      <c r="I102" s="170">
        <f t="shared" si="0"/>
        <v>0</v>
      </c>
      <c r="K102" s="170">
        <v>12</v>
      </c>
      <c r="L102" s="170" t="e">
        <f t="shared" si="1"/>
        <v>#N/A</v>
      </c>
      <c r="M102" s="186" t="e">
        <f t="shared" si="2"/>
        <v>#N/A</v>
      </c>
      <c r="N102" s="59" t="e">
        <f t="shared" si="3"/>
        <v>#N/A</v>
      </c>
      <c r="O102" s="186" t="e">
        <f t="shared" si="4"/>
        <v>#N/A</v>
      </c>
      <c r="Q102" s="187" t="str">
        <f t="shared" si="5"/>
        <v/>
      </c>
      <c r="R102" s="188" t="str">
        <f t="shared" si="6"/>
        <v/>
      </c>
      <c r="S102" s="188" t="str">
        <f t="shared" si="8"/>
        <v/>
      </c>
      <c r="T102" s="188" t="str">
        <f t="shared" si="9"/>
        <v/>
      </c>
    </row>
    <row r="103" spans="1:23" x14ac:dyDescent="0.25">
      <c r="A103" s="170">
        <f t="shared" si="10"/>
        <v>0</v>
      </c>
      <c r="B103" s="369" t="e">
        <f>IF(AND('Данные и  результаты'!$I$18=5,OR(Котлы!$V$8=2,Котлы!$V$8=3,Котлы!$V$8=6,Котлы!$V$8=7,Котлы!$V$8=10,Котлы!$V$8=11,Котлы!$V$8=14,Котлы!$V$8=15),OR('Данные и  результаты'!$I$28=2,'Данные и  результаты'!$I$28=3)),Все!A1769,)</f>
        <v>#N/A</v>
      </c>
      <c r="C103" s="611" t="e">
        <f>IF(AND('Данные и  результаты'!$I$18=5,OR(Котлы!$V$8=2,Котлы!$V$8=3,Котлы!$V$8=6,Котлы!$V$8=7,Котлы!$V$8=10,Котлы!$V$8=11,Котлы!$V$8=14,Котлы!$V$8=15),OR('Данные и  результаты'!$I$28=2,'Данные и  результаты'!$I$28=3)),Все!B1769,)</f>
        <v>#N/A</v>
      </c>
      <c r="D103" s="611" t="e">
        <f>IF(AND('Данные и  результаты'!$I$18=5,OR(Котлы!$V$8=2,Котлы!$V$8=3,Котлы!$V$8=6,Котлы!$V$8=7,Котлы!$V$8=10,Котлы!$V$8=11,Котлы!$V$8=14,Котлы!$V$8=15),OR('Данные и  результаты'!$I$28=2,'Данные и  результаты'!$I$28=3)),Все!C1769,)</f>
        <v>#N/A</v>
      </c>
      <c r="E103" s="611" t="e">
        <f>IF(AND('Данные и  результаты'!$I$18=5,OR(Котлы!$V$8=2,Котлы!$V$8=3,Котлы!$V$8=6,Котлы!$V$8=7,Котлы!$V$8=10,Котлы!$V$8=11,Котлы!$V$8=14,Котлы!$V$8=15),OR('Данные и  результаты'!$I$28=2,'Данные и  результаты'!$I$28=3)),Все!D1769,)</f>
        <v>#N/A</v>
      </c>
      <c r="F103" s="350" t="s">
        <v>1470</v>
      </c>
      <c r="I103" s="170">
        <f t="shared" si="0"/>
        <v>0</v>
      </c>
      <c r="K103" s="170">
        <v>13</v>
      </c>
      <c r="L103" s="170" t="e">
        <f t="shared" si="1"/>
        <v>#N/A</v>
      </c>
      <c r="M103" s="186" t="e">
        <f t="shared" si="2"/>
        <v>#N/A</v>
      </c>
      <c r="N103" s="59" t="e">
        <f t="shared" si="3"/>
        <v>#N/A</v>
      </c>
      <c r="O103" s="186" t="e">
        <f t="shared" si="4"/>
        <v>#N/A</v>
      </c>
      <c r="Q103" s="187" t="str">
        <f t="shared" si="5"/>
        <v/>
      </c>
      <c r="R103" s="188" t="str">
        <f t="shared" si="6"/>
        <v/>
      </c>
      <c r="S103" s="188" t="str">
        <f t="shared" si="8"/>
        <v/>
      </c>
      <c r="T103" s="188" t="str">
        <f t="shared" si="9"/>
        <v/>
      </c>
    </row>
    <row r="104" spans="1:23" x14ac:dyDescent="0.25">
      <c r="A104" s="170">
        <f t="shared" si="10"/>
        <v>0</v>
      </c>
      <c r="B104" s="369" t="e">
        <f>IF(AND('Данные и  результаты'!$I$18=5,OR(Котлы!$V$8=10,Котлы!$V$8=11,Котлы!$V$8=14,Котлы!$V$8=15),OR('Данные и  результаты'!$I$28=4,'Данные и  результаты'!$I$28=5)),Все!A1778,)</f>
        <v>#N/A</v>
      </c>
      <c r="C104" s="611" t="e">
        <f>IF(AND('Данные и  результаты'!$I$18=5,OR(Котлы!$V$8=10,Котлы!$V$8=11,Котлы!$V$8=14,Котлы!$V$8=15),OR('Данные и  результаты'!$I$28=4,'Данные и  результаты'!$I$28=5)),Все!B1778,)</f>
        <v>#N/A</v>
      </c>
      <c r="D104" s="611" t="e">
        <f>IF(AND('Данные и  результаты'!$I$18=5,OR(Котлы!$V$8=10,Котлы!$V$8=11,Котлы!$V$8=14,Котлы!$V$8=15),OR('Данные и  результаты'!$I$28=4,'Данные и  результаты'!$I$28=5)),Все!C1778,)</f>
        <v>#N/A</v>
      </c>
      <c r="E104" s="611" t="e">
        <f>IF(AND('Данные и  результаты'!$I$18=5,OR(Котлы!$V$8=10,Котлы!$V$8=11,Котлы!$V$8=14,Котлы!$V$8=15),OR('Данные и  результаты'!$I$28=4,'Данные и  результаты'!$I$28=5)),Все!D1778,)</f>
        <v>#N/A</v>
      </c>
      <c r="F104" s="350" t="s">
        <v>1471</v>
      </c>
      <c r="I104" s="170">
        <f t="shared" si="0"/>
        <v>0</v>
      </c>
      <c r="K104" s="170">
        <v>14</v>
      </c>
      <c r="L104" s="170" t="e">
        <f t="shared" si="1"/>
        <v>#N/A</v>
      </c>
      <c r="M104" s="186" t="e">
        <f t="shared" si="2"/>
        <v>#N/A</v>
      </c>
      <c r="N104" s="59" t="e">
        <f t="shared" si="3"/>
        <v>#N/A</v>
      </c>
      <c r="O104" s="186" t="e">
        <f t="shared" si="4"/>
        <v>#N/A</v>
      </c>
      <c r="Q104" s="187" t="str">
        <f t="shared" si="5"/>
        <v/>
      </c>
      <c r="R104" s="188" t="str">
        <f t="shared" si="6"/>
        <v/>
      </c>
      <c r="S104" s="188" t="str">
        <f t="shared" si="8"/>
        <v/>
      </c>
      <c r="T104" s="188" t="str">
        <f t="shared" si="9"/>
        <v/>
      </c>
    </row>
    <row r="105" spans="1:23" x14ac:dyDescent="0.25">
      <c r="B105" s="180" t="s">
        <v>1457</v>
      </c>
      <c r="C105" s="156"/>
      <c r="D105" s="157"/>
      <c r="E105" s="463"/>
      <c r="M105" s="186"/>
      <c r="N105" s="59"/>
      <c r="O105" s="59"/>
      <c r="Q105" s="180" t="str">
        <f>B105</f>
        <v>Подходящая по мощности горелка для наддувного котла (только для котлов серии EF и GT):</v>
      </c>
      <c r="R105" s="156"/>
      <c r="S105" s="157"/>
      <c r="T105" s="458"/>
    </row>
    <row r="106" spans="1:23" ht="15.75" thickBot="1" x14ac:dyDescent="0.3">
      <c r="B106" s="86" t="s">
        <v>8</v>
      </c>
      <c r="C106" s="6" t="s">
        <v>9</v>
      </c>
      <c r="D106" s="6" t="s">
        <v>10</v>
      </c>
      <c r="E106" s="6" t="s">
        <v>1256</v>
      </c>
      <c r="M106" s="186"/>
      <c r="N106" s="59"/>
      <c r="O106" s="59"/>
      <c r="Q106" s="489" t="s">
        <v>8</v>
      </c>
      <c r="R106" s="490" t="s">
        <v>9</v>
      </c>
      <c r="S106" s="490" t="s">
        <v>10</v>
      </c>
      <c r="T106" s="490" t="str">
        <f>E106</f>
        <v>Цена, €</v>
      </c>
    </row>
    <row r="107" spans="1:23" x14ac:dyDescent="0.25">
      <c r="A107" s="170">
        <f>I107</f>
        <v>0</v>
      </c>
      <c r="B107" s="369">
        <f>IF(AND(OR(Котлы!$AB$8="EF 22",Котлы!$AB$8="EF 29"),'Данные и  результаты'!$I$14=2),Все!A1468,IF(AND(Котлы!$AB$8="GT 224",'Данные и  результаты'!$I$14=2),Все!A1471,IF(AND(Котлы!$AB$8="GT 225",Котлы!B4&lt;=59,'Данные и  результаты'!$I$14=2),Все!A1471,)))</f>
        <v>0</v>
      </c>
      <c r="C107" s="622">
        <f>IF(AND(OR(Котлы!$AB$8="EF 22",Котлы!$AB$8="EF 29"),'Данные и  результаты'!$I$14=2),Все!B1468,IF(AND(Котлы!$AB$8="GT 224",'Данные и  результаты'!$I$14=2),Все!B1471,IF(AND(Котлы!$AB$8="GT 225",Котлы!C4&lt;=59,'Данные и  результаты'!$I$14=2),Все!B1471,)))</f>
        <v>0</v>
      </c>
      <c r="D107" s="622">
        <f>IF(AND(OR(Котлы!$AB$8="EF 22",Котлы!$AB$8="EF 29"),'Данные и  результаты'!$I$14=2),Все!C1468,IF(AND(Котлы!$AB$8="GT 224",'Данные и  результаты'!$I$14=2),Все!C1471,IF(AND(Котлы!$AB$8="GT 225",Котлы!D4&lt;=59,'Данные и  результаты'!$I$14=2),Все!C1471,)))</f>
        <v>0</v>
      </c>
      <c r="E107" s="622">
        <f>IF(AND(OR(Котлы!$AB$8="EF 22",Котлы!$AB$8="EF 29"),'Данные и  результаты'!$I$14=2),Все!D1468,IF(AND(Котлы!$AB$8="GT 224",'Данные и  результаты'!$I$14=2),Все!D1471,IF(AND(Котлы!$AB$8="GT 225",Котлы!E4&lt;=59,'Данные и  результаты'!$I$14=2),Все!D1471,)))</f>
        <v>0</v>
      </c>
      <c r="F107" s="170" t="s">
        <v>213</v>
      </c>
      <c r="I107" s="170">
        <f t="shared" ref="I107:I112" si="11">IF(ISTEXT(B107)=TRUE,1,0)</f>
        <v>0</v>
      </c>
      <c r="K107" s="170">
        <v>1</v>
      </c>
      <c r="L107" s="170" t="e">
        <f t="shared" ref="L107:L112" si="12">VLOOKUP(K107,$A$107:$E$112,2,FALSE)</f>
        <v>#N/A</v>
      </c>
      <c r="M107" s="186" t="e">
        <f t="shared" ref="M107:M112" si="13">VLOOKUP(K107,$A$107:$E$112,3,FALSE)</f>
        <v>#N/A</v>
      </c>
      <c r="N107" s="59" t="e">
        <f t="shared" ref="N107:N112" si="14">VLOOKUP(K107,$A$107:$E$112,4,FALSE)</f>
        <v>#N/A</v>
      </c>
      <c r="O107" s="59" t="e">
        <f t="shared" ref="O107:O112" si="15">VLOOKUP(K107,$A$107:$E$112,5,FALSE)</f>
        <v>#N/A</v>
      </c>
      <c r="P107" s="488" t="b">
        <v>0</v>
      </c>
      <c r="Q107" s="491" t="str">
        <f t="shared" si="5"/>
        <v/>
      </c>
      <c r="R107" s="492" t="str">
        <f t="shared" ref="R107:R112" si="16">IF(ISNA(L107)=TRUE,"",IF(ISTEXT(M107)=TRUE,M107,IF(M107=0,"",IF(ISNUMBER(M107)=TRUE,M107,""))))</f>
        <v/>
      </c>
      <c r="S107" s="492" t="str">
        <f t="shared" ref="S107:S112" si="17">IF(ISTEXT(L107)=TRUE,N107,"")</f>
        <v/>
      </c>
      <c r="T107" s="493" t="str">
        <f t="shared" ref="T107:T112" si="18">IF(ISTEXT(L107)=TRUE,O107,"")</f>
        <v/>
      </c>
      <c r="U107" s="236" t="str">
        <f>IF(P107=TRUE,'Расчеты и текст'!R107,"")</f>
        <v/>
      </c>
      <c r="V107" s="136" t="str">
        <f>IF(P107=TRUE,'Расчеты и текст'!S107,"")</f>
        <v/>
      </c>
      <c r="W107" s="136" t="str">
        <f>IF(P107=TRUE,'Расчеты и текст'!T107,"")</f>
        <v/>
      </c>
    </row>
    <row r="108" spans="1:23" ht="15.75" thickBot="1" x14ac:dyDescent="0.3">
      <c r="A108" s="170">
        <f>A107+I108</f>
        <v>0</v>
      </c>
      <c r="B108" s="369">
        <f>IF(AND(OR(Котлы!$AB$8="EF 22",Котлы!$AB$8="EF 29"),'Данные и  результаты'!$I$14=2),Все!A1469,IF(AND(Котлы!$AB$8="GT 225",'Данные и  результаты'!$I$14=2,Котлы!B4&gt;59),Все!A1484,IF(AND(OR(Котлы!$AB$8="GT 226",Котлы!$AB$8="GT 227",Котлы!$AB$8="GT 228"),'Данные и  результаты'!$I$14=2,'Данные и  результаты'!$I$20=1),Все!A1484,)))</f>
        <v>0</v>
      </c>
      <c r="C108" s="622">
        <f>IF(AND(OR(Котлы!$AB$8="EF 22",Котлы!$AB$8="EF 29"),'Данные и  результаты'!$I$14=2),Все!B1469,IF(AND(Котлы!$AB$8="GT 225",'Данные и  результаты'!$I$14=2,Котлы!C4&gt;59),Все!B1484,IF(AND(OR(Котлы!$AB$8="GT 226",Котлы!$AB$8="GT 227",Котлы!$AB$8="GT 228"),'Данные и  результаты'!$I$14=2,'Данные и  результаты'!$I$20=1),Все!B1484,)))</f>
        <v>0</v>
      </c>
      <c r="D108" s="622">
        <f>IF(AND(OR(Котлы!$AB$8="EF 22",Котлы!$AB$8="EF 29"),'Данные и  результаты'!$I$14=2),Все!C1469,IF(AND(Котлы!$AB$8="GT 225",'Данные и  результаты'!$I$14=2,Котлы!D4&gt;59),Все!C1484,IF(AND(OR(Котлы!$AB$8="GT 226",Котлы!$AB$8="GT 227",Котлы!$AB$8="GT 228"),'Данные и  результаты'!$I$14=2,'Данные и  результаты'!$I$20=1),Все!C1484,)))</f>
        <v>0</v>
      </c>
      <c r="E108" s="622">
        <f>IF(AND(OR(Котлы!$AB$8="EF 22",Котлы!$AB$8="EF 29"),'Данные и  результаты'!$I$14=2),Все!D1469,IF(AND(Котлы!$AB$8="GT 225",'Данные и  результаты'!$I$14=2,Котлы!E4&gt;59),Все!D1484,IF(AND(OR(Котлы!$AB$8="GT 226",Котлы!$AB$8="GT 227",Котлы!$AB$8="GT 228"),'Данные и  результаты'!$I$14=2,'Данные и  результаты'!$I$20=1),Все!D1484,)))</f>
        <v>0</v>
      </c>
      <c r="F108" s="170" t="s">
        <v>213</v>
      </c>
      <c r="I108" s="170">
        <f t="shared" si="11"/>
        <v>0</v>
      </c>
      <c r="K108" s="170">
        <v>2</v>
      </c>
      <c r="L108" s="170" t="e">
        <f t="shared" si="12"/>
        <v>#N/A</v>
      </c>
      <c r="M108" s="186" t="e">
        <f t="shared" si="13"/>
        <v>#N/A</v>
      </c>
      <c r="N108" s="59" t="e">
        <f t="shared" si="14"/>
        <v>#N/A</v>
      </c>
      <c r="O108" s="59" t="e">
        <f t="shared" si="15"/>
        <v>#N/A</v>
      </c>
      <c r="P108" s="488" t="b">
        <v>0</v>
      </c>
      <c r="Q108" s="494" t="str">
        <f>IF(ISTEXT(L108)=TRUE,L108,"")</f>
        <v/>
      </c>
      <c r="R108" s="495" t="str">
        <f t="shared" si="16"/>
        <v/>
      </c>
      <c r="S108" s="495" t="str">
        <f t="shared" si="17"/>
        <v/>
      </c>
      <c r="T108" s="496" t="str">
        <f t="shared" si="18"/>
        <v/>
      </c>
      <c r="U108" s="236" t="str">
        <f>IF(P108=TRUE,'Расчеты и текст'!R108,"")</f>
        <v/>
      </c>
      <c r="V108" s="136" t="str">
        <f>IF(P108=TRUE,'Расчеты и текст'!S108,"")</f>
        <v/>
      </c>
      <c r="W108" s="136" t="str">
        <f>IF(P108=TRUE,'Расчеты и текст'!T108,"")</f>
        <v/>
      </c>
    </row>
    <row r="109" spans="1:23" x14ac:dyDescent="0.25">
      <c r="A109" s="170">
        <f>A108+I109</f>
        <v>0</v>
      </c>
      <c r="B109" s="369">
        <f>IF(AND(Котлы!$AB$8="EF 36",'Данные и  результаты'!$I$14=2),Все!A1470,IF(AND(Котлы!$AB$8="EF 46",'Данные и  результаты'!$I$14=2),Все!A1471,IF(AND(OR(Котлы!$AB$8="GT 226",Котлы!$AB$8="GT 227",Котлы!$AB$8="GT 228"),'Данные и  результаты'!$I$14=2,'Данные и  результаты'!$I$20=2),Все!A1485,)))</f>
        <v>0</v>
      </c>
      <c r="C109" s="622">
        <f>IF(AND(Котлы!$AB$8="EF 36",'Данные и  результаты'!$I$14=2),Все!B1470,IF(AND(Котлы!$AB$8="EF 46",'Данные и  результаты'!$I$14=2),Все!B1471,IF(AND(OR(Котлы!$AB$8="GT 226",Котлы!$AB$8="GT 227",Котлы!$AB$8="GT 228"),'Данные и  результаты'!$I$14=2,'Данные и  результаты'!$I$20=2),Все!B1485,)))</f>
        <v>0</v>
      </c>
      <c r="D109" s="622">
        <f>IF(AND(Котлы!$AB$8="EF 36",'Данные и  результаты'!$I$14=2),Все!C1470,IF(AND(Котлы!$AB$8="EF 46",'Данные и  результаты'!$I$14=2),Все!C1471,IF(AND(OR(Котлы!$AB$8="GT 226",Котлы!$AB$8="GT 227",Котлы!$AB$8="GT 228"),'Данные и  результаты'!$I$14=2,'Данные и  результаты'!$I$20=2),Все!C1485,)))</f>
        <v>0</v>
      </c>
      <c r="E109" s="622">
        <f>IF(AND(Котлы!$AB$8="EF 36",'Данные и  результаты'!$I$14=2),Все!D1470,IF(AND(Котлы!$AB$8="EF 46",'Данные и  результаты'!$I$14=2),Все!D1471,IF(AND(OR(Котлы!$AB$8="GT 226",Котлы!$AB$8="GT 227",Котлы!$AB$8="GT 228"),'Данные и  результаты'!$I$14=2,'Данные и  результаты'!$I$20=2),Все!D1485,)))</f>
        <v>0</v>
      </c>
      <c r="F109" s="170" t="s">
        <v>213</v>
      </c>
      <c r="I109" s="170">
        <f t="shared" si="11"/>
        <v>0</v>
      </c>
      <c r="K109" s="170">
        <v>3</v>
      </c>
      <c r="L109" s="170" t="e">
        <f t="shared" si="12"/>
        <v>#N/A</v>
      </c>
      <c r="M109" s="186" t="e">
        <f t="shared" si="13"/>
        <v>#N/A</v>
      </c>
      <c r="N109" s="59" t="e">
        <f t="shared" si="14"/>
        <v>#N/A</v>
      </c>
      <c r="O109" s="59" t="e">
        <f t="shared" si="15"/>
        <v>#N/A</v>
      </c>
      <c r="Q109" s="187" t="str">
        <f t="shared" si="5"/>
        <v/>
      </c>
      <c r="R109" s="188" t="str">
        <f t="shared" si="16"/>
        <v/>
      </c>
      <c r="S109" s="188" t="str">
        <f t="shared" si="17"/>
        <v/>
      </c>
      <c r="T109" s="188" t="str">
        <f t="shared" si="18"/>
        <v/>
      </c>
    </row>
    <row r="110" spans="1:23" x14ac:dyDescent="0.25">
      <c r="A110" s="170">
        <f>A109+I110</f>
        <v>0</v>
      </c>
      <c r="B110" s="369">
        <f>IF(AND(OR(Котлы!$AB$8="EF 22",Котлы!$AB$8="EF 29",Котлы!$AB$8="EF 36",Котлы!$AB$8="EF 46"),'Данные и  результаты'!$I$14=1),Все!A1475,IF(AND(OR(Котлы!$AB$8="GT 224",Котлы!$AB$8="GT 225"),'Данные и  результаты'!$I$14=1),Все!A1489,IF(AND(OR(Котлы!$AB$8="GT 226"),'Данные и  результаты'!$I$14=1,'Данные и  результаты'!$I$20=1,Котлы!$B$4&lt;=70),Все!A1489,)))</f>
        <v>0</v>
      </c>
      <c r="C110" s="611">
        <f>IF(AND(OR(Котлы!$AB$8="EF 22",Котлы!$AB$8="EF 29",Котлы!$AB$8="EF 36",Котлы!$AB$8="EF 46"),'Данные и  результаты'!$I$14=1),Все!B1475,IF(AND(OR(Котлы!$AB$8="GT 224",Котлы!$AB$8="GT 225"),'Данные и  результаты'!$I$14=1),Все!B1489,IF(AND(OR(Котлы!$AB$8="GT 226"),'Данные и  результаты'!$I$14=1,'Данные и  результаты'!$I$20=1,Котлы!$B$4&lt;=70),Все!B1489,)))</f>
        <v>0</v>
      </c>
      <c r="D110" s="611">
        <f>IF(AND(OR(Котлы!$AB$8="EF 22",Котлы!$AB$8="EF 29",Котлы!$AB$8="EF 36",Котлы!$AB$8="EF 46"),'Данные и  результаты'!$I$14=1),Все!C1475,IF(AND(OR(Котлы!$AB$8="GT 224",Котлы!$AB$8="GT 225"),'Данные и  результаты'!$I$14=1),Все!C1489,IF(AND(OR(Котлы!$AB$8="GT 226"),'Данные и  результаты'!$I$14=1,'Данные и  результаты'!$I$20=1,Котлы!$B$4&lt;=70),Все!C1489,)))</f>
        <v>0</v>
      </c>
      <c r="E110" s="611">
        <f>IF(AND(OR(Котлы!$AB$8="EF 22",Котлы!$AB$8="EF 29",Котлы!$AB$8="EF 36",Котлы!$AB$8="EF 46"),'Данные и  результаты'!$I$14=1),Все!D1475,IF(AND(OR(Котлы!$AB$8="GT 224",Котлы!$AB$8="GT 225"),'Данные и  результаты'!$I$14=1),Все!D1489,IF(AND(OR(Котлы!$AB$8="GT 226"),'Данные и  результаты'!$I$14=1,'Данные и  результаты'!$I$20=1,Котлы!$B$4&lt;=70),Все!D1489,)))</f>
        <v>0</v>
      </c>
      <c r="F110" s="170" t="s">
        <v>45</v>
      </c>
      <c r="I110" s="170">
        <f t="shared" si="11"/>
        <v>0</v>
      </c>
      <c r="K110" s="170">
        <v>4</v>
      </c>
      <c r="L110" s="170" t="e">
        <f t="shared" si="12"/>
        <v>#N/A</v>
      </c>
      <c r="M110" s="186" t="e">
        <f t="shared" si="13"/>
        <v>#N/A</v>
      </c>
      <c r="N110" s="59" t="e">
        <f t="shared" si="14"/>
        <v>#N/A</v>
      </c>
      <c r="O110" s="59" t="e">
        <f t="shared" si="15"/>
        <v>#N/A</v>
      </c>
      <c r="Q110" s="187" t="str">
        <f t="shared" si="5"/>
        <v/>
      </c>
      <c r="R110" s="188" t="str">
        <f t="shared" si="16"/>
        <v/>
      </c>
      <c r="S110" s="188" t="str">
        <f t="shared" si="17"/>
        <v/>
      </c>
      <c r="T110" s="188" t="str">
        <f t="shared" si="18"/>
        <v/>
      </c>
    </row>
    <row r="111" spans="1:23" x14ac:dyDescent="0.25">
      <c r="A111" s="170">
        <f>A110+I111</f>
        <v>0</v>
      </c>
      <c r="B111" s="369">
        <f>IF(AND(OR(Котлы!$AB$8="GT 226",Котлы!$AB$8="GT 227",Котлы!$AB$8="GT 228"),'Данные и  результаты'!$I$14=1,'Данные и  результаты'!$I$20=1),Все!A1497,)</f>
        <v>0</v>
      </c>
      <c r="C111" s="429">
        <f>IF(AND(OR(Котлы!$AB$8="GT 226",Котлы!$AB$8="GT 227",Котлы!$AB$8="GT 228"),'Данные и  результаты'!$I$14=1,'Данные и  результаты'!$I$20=1),Все!B1497,)</f>
        <v>0</v>
      </c>
      <c r="D111" s="429">
        <f>IF(AND(OR(Котлы!$AB$8="GT 226",Котлы!$AB$8="GT 227",Котлы!$AB$8="GT 228"),'Данные и  результаты'!$I$14=1,'Данные и  результаты'!$I$20=1),Все!C1497,)</f>
        <v>0</v>
      </c>
      <c r="E111" s="430">
        <f>IF(AND(OR(Котлы!$AB$8="GT 226",Котлы!$AB$8="GT 227",Котлы!$AB$8="GT 228"),'Данные и  результаты'!$I$14=1,'Данные и  результаты'!$I$20=1),Все!D1497,)</f>
        <v>0</v>
      </c>
      <c r="F111" s="170" t="s">
        <v>45</v>
      </c>
      <c r="I111" s="170">
        <f t="shared" si="11"/>
        <v>0</v>
      </c>
      <c r="K111" s="170">
        <v>5</v>
      </c>
      <c r="L111" s="170" t="e">
        <f t="shared" si="12"/>
        <v>#N/A</v>
      </c>
      <c r="M111" s="186" t="e">
        <f t="shared" si="13"/>
        <v>#N/A</v>
      </c>
      <c r="N111" s="59" t="e">
        <f t="shared" si="14"/>
        <v>#N/A</v>
      </c>
      <c r="O111" s="59" t="e">
        <f t="shared" si="15"/>
        <v>#N/A</v>
      </c>
      <c r="Q111" s="187" t="str">
        <f t="shared" si="5"/>
        <v/>
      </c>
      <c r="R111" s="188" t="str">
        <f t="shared" si="16"/>
        <v/>
      </c>
      <c r="S111" s="188" t="str">
        <f t="shared" si="17"/>
        <v/>
      </c>
      <c r="T111" s="188" t="str">
        <f t="shared" si="18"/>
        <v/>
      </c>
    </row>
    <row r="112" spans="1:23" x14ac:dyDescent="0.25">
      <c r="A112" s="170">
        <f>A111+I112</f>
        <v>0</v>
      </c>
      <c r="B112" s="369">
        <f>IF(AND(OR(Котлы!$AB$8="GT 226",Котлы!$AB$8="GT 227",Котлы!$AB$8="GT 228"),'Данные и  результаты'!$I$14=1,'Данные и  результаты'!$I$20=2),Все!A1498,)</f>
        <v>0</v>
      </c>
      <c r="C112" s="429">
        <f>IF(AND(OR(Котлы!$AB$8="GT 226",Котлы!$AB$8="GT 227",Котлы!$AB$8="GT 228"),'Данные и  результаты'!$I$14=1,'Данные и  результаты'!$I$20=2),Все!B1498,)</f>
        <v>0</v>
      </c>
      <c r="D112" s="429">
        <f>IF(AND(OR(Котлы!$AB$8="GT 226",Котлы!$AB$8="GT 227",Котлы!$AB$8="GT 228"),'Данные и  результаты'!$I$14=1,'Данные и  результаты'!$I$20=2),Все!C1498,)</f>
        <v>0</v>
      </c>
      <c r="E112" s="430">
        <f>IF(AND(OR(Котлы!$AB$8="GT 226",Котлы!$AB$8="GT 227",Котлы!$AB$8="GT 228"),'Данные и  результаты'!$I$14=1,'Данные и  результаты'!$I$20=2),Все!D1498,)</f>
        <v>0</v>
      </c>
      <c r="F112" s="170" t="s">
        <v>45</v>
      </c>
      <c r="I112" s="170">
        <f t="shared" si="11"/>
        <v>0</v>
      </c>
      <c r="K112" s="170">
        <v>6</v>
      </c>
      <c r="L112" s="170" t="e">
        <f t="shared" si="12"/>
        <v>#N/A</v>
      </c>
      <c r="M112" s="186" t="e">
        <f t="shared" si="13"/>
        <v>#N/A</v>
      </c>
      <c r="N112" s="59" t="e">
        <f t="shared" si="14"/>
        <v>#N/A</v>
      </c>
      <c r="O112" s="59" t="e">
        <f t="shared" si="15"/>
        <v>#N/A</v>
      </c>
      <c r="Q112" s="187" t="str">
        <f t="shared" si="5"/>
        <v/>
      </c>
      <c r="R112" s="188" t="str">
        <f t="shared" si="16"/>
        <v/>
      </c>
      <c r="S112" s="188" t="str">
        <f t="shared" si="17"/>
        <v/>
      </c>
      <c r="T112" s="188" t="str">
        <f t="shared" si="18"/>
        <v/>
      </c>
    </row>
    <row r="113" spans="1:23" x14ac:dyDescent="0.25">
      <c r="B113" s="180" t="s">
        <v>6</v>
      </c>
      <c r="C113" s="158"/>
      <c r="D113" s="159"/>
      <c r="E113" s="182"/>
      <c r="M113" s="186"/>
      <c r="N113" s="59"/>
      <c r="O113" s="59"/>
      <c r="Q113" s="180" t="s">
        <v>6</v>
      </c>
      <c r="R113" s="158"/>
      <c r="S113" s="159"/>
      <c r="T113" s="459"/>
    </row>
    <row r="114" spans="1:23" x14ac:dyDescent="0.25">
      <c r="B114" s="180" t="s">
        <v>189</v>
      </c>
      <c r="C114" s="158"/>
      <c r="D114" s="159"/>
      <c r="E114" s="182"/>
      <c r="M114" s="186"/>
      <c r="N114" s="59"/>
      <c r="O114" s="59"/>
      <c r="Q114" s="180" t="s">
        <v>189</v>
      </c>
      <c r="R114" s="158"/>
      <c r="S114" s="159"/>
      <c r="T114" s="182"/>
    </row>
    <row r="115" spans="1:23" ht="15.75" thickBot="1" x14ac:dyDescent="0.3">
      <c r="B115" s="86" t="s">
        <v>8</v>
      </c>
      <c r="C115" s="6" t="s">
        <v>9</v>
      </c>
      <c r="D115" s="6" t="s">
        <v>10</v>
      </c>
      <c r="E115" s="6" t="s">
        <v>1256</v>
      </c>
      <c r="M115" s="186"/>
      <c r="N115" s="59"/>
      <c r="O115" s="59"/>
      <c r="Q115" s="489" t="s">
        <v>8</v>
      </c>
      <c r="R115" s="490" t="s">
        <v>9</v>
      </c>
      <c r="S115" s="490" t="s">
        <v>10</v>
      </c>
      <c r="T115" s="490" t="str">
        <f>E115</f>
        <v>Цена, €</v>
      </c>
    </row>
    <row r="116" spans="1:23" x14ac:dyDescent="0.25">
      <c r="A116" s="170">
        <f>I116</f>
        <v>0</v>
      </c>
      <c r="B116" s="365">
        <f>IF(AND(OR(Котлы!$AB$8="DTG X 23 N",Котлы!$AB$8="DTG X 30 N",Котлы!$AB$8="DTG X 36 N",Котлы!$AB$8="DTG X 42 N",Котлы!$AB$8="DTG X 48 N",Котлы!$AB$8="DTG X 54 N"),'Данные и  результаты'!$I$24=1,'Данные и  результаты'!$I$26=1),Все!A711,IF(AND(OR(Котлы!$AB$8="GT 224",Котлы!$AB$8="GT 225"),'Данные и  результаты'!$I$24=1,'Данные и  результаты'!$I$26=1),Все!A1117,IF(AND(Котлы!$AB$8="EF 22",'Данные и  результаты'!$I$24=1,'Данные и  результаты'!$I$26=1),Все!A1713,)))</f>
        <v>0</v>
      </c>
      <c r="C116" s="366">
        <f>IF(AND(OR(Котлы!$AB$8="DTG X 23 N",Котлы!$AB$8="DTG X 30 N",Котлы!$AB$8="DTG X 36 N",Котлы!$AB$8="DTG X 42 N",Котлы!$AB$8="DTG X 48 N",Котлы!$AB$8="DTG X 54 N"),'Данные и  результаты'!$I$24=1,'Данные и  результаты'!$I$26=1),Все!B711,IF(AND(OR(Котлы!$AB$8="GT 224",Котлы!$AB$8="GT 225"),'Данные и  результаты'!$I$24=1,'Данные и  результаты'!$I$26=1),Все!B1117,IF(AND(Котлы!$AB$8="EF 22",'Данные и  результаты'!$I$24=1,'Данные и  результаты'!$I$26=1),Все!B1713,)))</f>
        <v>0</v>
      </c>
      <c r="D116" s="366">
        <f>IF(AND(OR(Котлы!$AB$8="DTG X 23 N",Котлы!$AB$8="DTG X 30 N",Котлы!$AB$8="DTG X 36 N",Котлы!$AB$8="DTG X 42 N",Котлы!$AB$8="DTG X 48 N",Котлы!$AB$8="DTG X 54 N"),'Данные и  результаты'!$I$24=1,'Данные и  результаты'!$I$26=1),Все!C711,IF(AND(OR(Котлы!$AB$8="GT 224",Котлы!$AB$8="GT 225"),'Данные и  результаты'!$I$24=1,'Данные и  результаты'!$I$26=1),Все!C1117,IF(AND(Котлы!$AB$8="EF 22",'Данные и  результаты'!$I$24=1,'Данные и  результаты'!$I$26=1),Все!C1713,)))</f>
        <v>0</v>
      </c>
      <c r="E116" s="366">
        <f>IF(AND(OR(Котлы!$AB$8="DTG X 23 N",Котлы!$AB$8="DTG X 30 N",Котлы!$AB$8="DTG X 36 N",Котлы!$AB$8="DTG X 42 N",Котлы!$AB$8="DTG X 48 N",Котлы!$AB$8="DTG X 54 N"),'Данные и  результаты'!$I$24=1,'Данные и  результаты'!$I$26=1),Все!D711,IF(AND(OR(Котлы!$AB$8="GT 224",Котлы!$AB$8="GT 225"),'Данные и  результаты'!$I$24=1,'Данные и  результаты'!$I$26=1),Все!D1117,IF(AND(Котлы!$AB$8="EF 22",'Данные и  результаты'!$I$24=1,'Данные и  результаты'!$I$26=1),Все!D1713,)))</f>
        <v>0</v>
      </c>
      <c r="F116" s="170" t="s">
        <v>1476</v>
      </c>
      <c r="I116" s="170">
        <f t="shared" ref="I116:I140" si="19">IF(ISTEXT(B116)=TRUE,1,0)</f>
        <v>0</v>
      </c>
      <c r="K116" s="170">
        <v>1</v>
      </c>
      <c r="L116" s="170" t="e">
        <f>VLOOKUP(K116,$A$116:$E$140,2,FALSE)</f>
        <v>#N/A</v>
      </c>
      <c r="M116" s="186" t="e">
        <f>VLOOKUP(K116,$A$116:$E$140,3,FALSE)</f>
        <v>#N/A</v>
      </c>
      <c r="N116" s="59" t="e">
        <f>VLOOKUP(K116,$A$116:$E$140,4,FALSE)</f>
        <v>#N/A</v>
      </c>
      <c r="O116" s="59" t="e">
        <f>VLOOKUP(K116,$A$116:$E$140,5,FALSE)</f>
        <v>#N/A</v>
      </c>
      <c r="P116" s="488" t="b">
        <v>0</v>
      </c>
      <c r="Q116" s="491" t="str">
        <f>IF(ISTEXT(L116)=TRUE,L116,"")</f>
        <v/>
      </c>
      <c r="R116" s="492" t="str">
        <f>IF(ISNA(L116)=TRUE,"",IF(ISTEXT(M116)=TRUE,M116,IF(M116=0,"",IF(ISNUMBER(M116)=TRUE,M116,""))))</f>
        <v/>
      </c>
      <c r="S116" s="492" t="str">
        <f>IF(ISTEXT(L116)=TRUE,N116,"")</f>
        <v/>
      </c>
      <c r="T116" s="493" t="str">
        <f>IF(ISTEXT(L116)=TRUE,O116,"")</f>
        <v/>
      </c>
      <c r="U116" s="236" t="str">
        <f>IF(P116=TRUE,'Расчеты и текст'!R116,"")</f>
        <v/>
      </c>
      <c r="V116" s="136" t="str">
        <f>IF(P116=TRUE,'Расчеты и текст'!S116,"")</f>
        <v/>
      </c>
      <c r="W116" s="136" t="str">
        <f>IF(P116=TRUE,'Расчеты и текст'!T116,"")</f>
        <v/>
      </c>
    </row>
    <row r="117" spans="1:23" x14ac:dyDescent="0.25">
      <c r="A117" s="170">
        <f>A116+I117</f>
        <v>0</v>
      </c>
      <c r="B117" s="365">
        <f>IF(AND(OR(Котлы!$AB$8="GT 224",Котлы!$AB$8="GT 225"),'Данные и  результаты'!$I$24=1,'Данные и  результаты'!$I$26=1),Все!A932,IF(AND(OR(Котлы!$AB$8="EF 22",Котлы!$AB$8="EF 29"),'Данные и  результаты'!$I$24=1,'Данные и  результаты'!$I$26=1),Все!A1732,))</f>
        <v>0</v>
      </c>
      <c r="C117" s="366">
        <f>IF(AND(OR(Котлы!$AB$8="GT 224",Котлы!$AB$8="GT 225"),'Данные и  результаты'!$I$24=1,'Данные и  результаты'!$I$26=1),Все!B932,IF(AND(OR(Котлы!$AB$8="EF 22",Котлы!$AB$8="EF 29"),'Данные и  результаты'!$I$24=1,'Данные и  результаты'!$I$26=1),Все!B1732,))</f>
        <v>0</v>
      </c>
      <c r="D117" s="366">
        <f>IF(AND(OR(Котлы!$AB$8="GT 224",Котлы!$AB$8="GT 225"),'Данные и  результаты'!$I$24=1,'Данные и  результаты'!$I$26=1),Все!C932,IF(AND(OR(Котлы!$AB$8="EF 22",Котлы!$AB$8="EF 29"),'Данные и  результаты'!$I$24=1,'Данные и  результаты'!$I$26=1),Все!C1732,))</f>
        <v>0</v>
      </c>
      <c r="E117" s="366">
        <f>IF(AND(OR(Котлы!$AB$8="GT 224",Котлы!$AB$8="GT 225"),'Данные и  результаты'!$I$24=1,'Данные и  результаты'!$I$26=1),Все!D932,IF(AND(OR(Котлы!$AB$8="EF 22",Котлы!$AB$8="EF 29"),'Данные и  результаты'!$I$24=1,'Данные и  результаты'!$I$26=1),Все!D1732,))</f>
        <v>0</v>
      </c>
      <c r="F117" s="170" t="s">
        <v>1477</v>
      </c>
      <c r="I117" s="170">
        <f t="shared" si="19"/>
        <v>0</v>
      </c>
      <c r="K117" s="170">
        <v>2</v>
      </c>
      <c r="L117" s="170" t="e">
        <f t="shared" ref="L117:L140" si="20">VLOOKUP(K117,$A$116:$E$140,2,FALSE)</f>
        <v>#N/A</v>
      </c>
      <c r="M117" s="186" t="e">
        <f t="shared" ref="M117:M140" si="21">VLOOKUP(K117,$A$116:$E$140,3,FALSE)</f>
        <v>#N/A</v>
      </c>
      <c r="N117" s="59" t="e">
        <f t="shared" ref="N117:N140" si="22">VLOOKUP(K117,$A$116:$E$140,4,FALSE)</f>
        <v>#N/A</v>
      </c>
      <c r="O117" s="59" t="e">
        <f t="shared" ref="O117:O140" si="23">VLOOKUP(K117,$A$116:$E$140,5,FALSE)</f>
        <v>#N/A</v>
      </c>
      <c r="P117" s="488" t="b">
        <v>0</v>
      </c>
      <c r="Q117" s="497" t="str">
        <f t="shared" si="5"/>
        <v/>
      </c>
      <c r="R117" s="475" t="str">
        <f t="shared" ref="R117:R137" si="24">IF(ISNA(L117)=TRUE,"",IF(ISTEXT(M117)=TRUE,M117,IF(M117=0,"",IF(ISNUMBER(M117)=TRUE,M117,""))))</f>
        <v/>
      </c>
      <c r="S117" s="475" t="str">
        <f t="shared" ref="S117:S137" si="25">IF(ISTEXT(L117)=TRUE,N117,"")</f>
        <v/>
      </c>
      <c r="T117" s="498" t="str">
        <f t="shared" ref="T117:T137" si="26">IF(ISTEXT(L117)=TRUE,O117,"")</f>
        <v/>
      </c>
      <c r="U117" s="236" t="str">
        <f>IF(P117=TRUE,'Расчеты и текст'!R117,"")</f>
        <v/>
      </c>
      <c r="V117" s="136" t="str">
        <f>IF(P117=TRUE,'Расчеты и текст'!S117,"")</f>
        <v/>
      </c>
      <c r="W117" s="136" t="str">
        <f>IF(P117=TRUE,'Расчеты и текст'!T117,"")</f>
        <v/>
      </c>
    </row>
    <row r="118" spans="1:23" x14ac:dyDescent="0.25">
      <c r="A118" s="170">
        <f t="shared" ref="A118:A140" si="27">A117+I118</f>
        <v>0</v>
      </c>
      <c r="B118" s="365">
        <f>IF(AND('Данные и  результаты'!$I$18=1,'Данные и  результаты'!$I$24=1,'Данные и  результаты'!$I$26=1),Все!A712,IF(AND(OR(Котлы!$AB$8="GT 224",Котлы!$AB$8="GT 225"),'Данные и  результаты'!$I$24=1,'Данные и  результаты'!$I$26=1),Все!A1120,IF(AND(OR('Данные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результаты'!$I$26=2),Все!A1588,)))</f>
        <v>0</v>
      </c>
      <c r="C118" s="366">
        <f>IF(AND('Данные и  результаты'!$I$18=1,'Данные и  результаты'!$I$24=1,'Данные и  результаты'!$I$26=1),Все!B712,IF(AND(OR(Котлы!$AB$8="GT 224",Котлы!$AB$8="GT 225"),'Данные и  результаты'!$I$24=1,'Данные и  результаты'!$I$26=1),Все!B1120,IF(AND(OR('Данные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результаты'!$I$26=2),Все!B1588,)))</f>
        <v>0</v>
      </c>
      <c r="D118" s="366">
        <f>IF(AND('Данные и  результаты'!$I$18=1,'Данные и  результаты'!$I$24=1,'Данные и  результаты'!$I$26=1),Все!C712,IF(AND(OR(Котлы!$AB$8="GT 224",Котлы!$AB$8="GT 225"),'Данные и  результаты'!$I$24=1,'Данные и  результаты'!$I$26=1),Все!C1120,IF(AND(OR('Данные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результаты'!$I$26=2),Все!C1588,)))</f>
        <v>0</v>
      </c>
      <c r="E118" s="366">
        <f>IF(AND('Данные и  результаты'!$I$18=1,'Данные и  результаты'!$I$24=1,'Данные и  результаты'!$I$26=1),Все!D712,IF(AND(OR(Котлы!$AB$8="GT 224",Котлы!$AB$8="GT 225"),'Данные и  результаты'!$I$24=1,'Данные и  результаты'!$I$26=1),Все!D1120,IF(AND(OR('Данные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результаты'!$I$26=2),Все!D1588,)))</f>
        <v>0</v>
      </c>
      <c r="F118" s="170" t="s">
        <v>384</v>
      </c>
      <c r="I118" s="170">
        <f t="shared" si="19"/>
        <v>0</v>
      </c>
      <c r="K118" s="170">
        <v>3</v>
      </c>
      <c r="L118" s="170" t="e">
        <f t="shared" si="20"/>
        <v>#N/A</v>
      </c>
      <c r="M118" s="186" t="e">
        <f t="shared" si="21"/>
        <v>#N/A</v>
      </c>
      <c r="N118" s="59" t="e">
        <f t="shared" si="22"/>
        <v>#N/A</v>
      </c>
      <c r="O118" s="59" t="e">
        <f t="shared" si="23"/>
        <v>#N/A</v>
      </c>
      <c r="P118" s="488" t="b">
        <v>0</v>
      </c>
      <c r="Q118" s="497" t="str">
        <f t="shared" si="5"/>
        <v/>
      </c>
      <c r="R118" s="475" t="str">
        <f t="shared" si="24"/>
        <v/>
      </c>
      <c r="S118" s="475" t="str">
        <f t="shared" si="25"/>
        <v/>
      </c>
      <c r="T118" s="498" t="str">
        <f t="shared" si="26"/>
        <v/>
      </c>
      <c r="U118" s="236" t="str">
        <f>IF(P118=TRUE,'Расчеты и текст'!R118,"")</f>
        <v/>
      </c>
      <c r="V118" s="136" t="str">
        <f>IF(P118=TRUE,'Расчеты и текст'!S118,"")</f>
        <v/>
      </c>
      <c r="W118" s="136" t="str">
        <f>IF(P118=TRUE,'Расчеты и текст'!T118,"")</f>
        <v/>
      </c>
    </row>
    <row r="119" spans="1:23" x14ac:dyDescent="0.25">
      <c r="A119" s="170">
        <f t="shared" si="27"/>
        <v>0</v>
      </c>
      <c r="B119" s="365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результаты'!$I$26=2),Все!A1590,)</f>
        <v>0</v>
      </c>
      <c r="C119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результаты'!$I$26=2),Все!B1590,)</f>
        <v>0</v>
      </c>
      <c r="D119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результаты'!$I$26=2),Все!C1590,)</f>
        <v>0</v>
      </c>
      <c r="E119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результаты'!$I$26=2),Все!D1590,)</f>
        <v>0</v>
      </c>
      <c r="F119" s="170" t="s">
        <v>1518</v>
      </c>
      <c r="I119" s="170">
        <f t="shared" si="19"/>
        <v>0</v>
      </c>
      <c r="K119" s="170">
        <v>4</v>
      </c>
      <c r="L119" s="170" t="e">
        <f t="shared" si="20"/>
        <v>#N/A</v>
      </c>
      <c r="M119" s="186" t="e">
        <f t="shared" si="21"/>
        <v>#N/A</v>
      </c>
      <c r="N119" s="59" t="e">
        <f t="shared" si="22"/>
        <v>#N/A</v>
      </c>
      <c r="O119" s="59" t="e">
        <f t="shared" si="23"/>
        <v>#N/A</v>
      </c>
      <c r="P119" s="488" t="b">
        <v>0</v>
      </c>
      <c r="Q119" s="497" t="str">
        <f t="shared" si="5"/>
        <v/>
      </c>
      <c r="R119" s="475" t="str">
        <f t="shared" si="24"/>
        <v/>
      </c>
      <c r="S119" s="475" t="str">
        <f t="shared" si="25"/>
        <v/>
      </c>
      <c r="T119" s="498" t="str">
        <f t="shared" si="26"/>
        <v/>
      </c>
      <c r="U119" s="236" t="str">
        <f>IF(P119=TRUE,'Расчеты и текст'!R119,"")</f>
        <v/>
      </c>
      <c r="V119" s="136" t="str">
        <f>IF(P119=TRUE,'Расчеты и текст'!S119,"")</f>
        <v/>
      </c>
      <c r="W119" s="136" t="str">
        <f>IF(P119=TRUE,'Расчеты и текст'!T119,"")</f>
        <v/>
      </c>
    </row>
    <row r="120" spans="1:23" x14ac:dyDescent="0.25">
      <c r="A120" s="170">
        <f t="shared" si="27"/>
        <v>0</v>
      </c>
      <c r="B120" s="365">
        <f>IF(AND(OR(Котлы!$AB$8="DTG X 36 N",Котлы!$AB$8="DTG X 42 N",Котлы!$AB$8="DTG X 48 N",Котлы!$AB$8="DTG X 54 N",Котлы!$AB$8="EF 46",Котлы!$AB$8="GT 224",Котлы!$AB$8="GT 225",Котлы!$AB$8="GT 226",Котлы!$AB$8="GT 227",Котлы!$AB$8="GT 228",'Данные и  результаты'!$I$18=3,'Данные и  результаты'!$I$18=4,Котлы!$AB$8="MSL 31 FF",Котлы!$AB$8="PMC-M 30/34 MI PLUS",Котлы!$AB$8="PMC-M 34/39 MI  PLUS"),'Данные и  результаты'!$I$24=1,'Данные и  результаты'!$I$26=2),Все!A1591,)</f>
        <v>0</v>
      </c>
      <c r="C120" s="366">
        <f>IF(AND(OR(Котлы!$AB$8="DTG X 36 N",Котлы!$AB$8="DTG X 42 N",Котлы!$AB$8="DTG X 48 N",Котлы!$AB$8="DTG X 54 N",Котлы!$AB$8="EF 46",Котлы!$AB$8="GT 224",Котлы!$AB$8="GT 225",Котлы!$AB$8="GT 226",Котлы!$AB$8="GT 227",Котлы!$AB$8="GT 228",'Данные и  результаты'!$I$18=3,'Данные и  результаты'!$I$18=4,Котлы!$AB$8="MSL 31 FF",Котлы!$AB$8="PMC-M 30/34 MI PLUS",Котлы!$AB$8="PMC-M 34/39 MI  PLUS"),'Данные и  результаты'!$I$24=1,'Данные и  результаты'!$I$26=2),Все!B1591,)</f>
        <v>0</v>
      </c>
      <c r="D120" s="366">
        <f>IF(AND(OR(Котлы!$AB$8="DTG X 36 N",Котлы!$AB$8="DTG X 42 N",Котлы!$AB$8="DTG X 48 N",Котлы!$AB$8="DTG X 54 N",Котлы!$AB$8="EF 46",Котлы!$AB$8="GT 224",Котлы!$AB$8="GT 225",Котлы!$AB$8="GT 226",Котлы!$AB$8="GT 227",Котлы!$AB$8="GT 228",'Данные и  результаты'!$I$18=3,'Данные и  результаты'!$I$18=4,Котлы!$AB$8="MSL 31 FF",Котлы!$AB$8="PMC-M 30/34 MI PLUS",Котлы!$AB$8="PMC-M 34/39 MI  PLUS"),'Данные и  результаты'!$I$24=1,'Данные и  результаты'!$I$26=2),Все!C1591,)</f>
        <v>0</v>
      </c>
      <c r="E120" s="366">
        <f>IF(AND(OR(Котлы!$AB$8="DTG X 36 N",Котлы!$AB$8="DTG X 42 N",Котлы!$AB$8="DTG X 48 N",Котлы!$AB$8="DTG X 54 N",Котлы!$AB$8="EF 46",Котлы!$AB$8="GT 224",Котлы!$AB$8="GT 225",Котлы!$AB$8="GT 226",Котлы!$AB$8="GT 227",Котлы!$AB$8="GT 228",'Данные и  результаты'!$I$18=3,'Данные и  результаты'!$I$18=4,Котлы!$AB$8="MSL 31 FF",Котлы!$AB$8="PMC-M 30/34 MI PLUS",Котлы!$AB$8="PMC-M 34/39 MI  PLUS"),'Данные и  результаты'!$I$24=1,'Данные и  результаты'!$I$26=2),Все!D1591,)</f>
        <v>0</v>
      </c>
      <c r="F120" s="170" t="s">
        <v>1488</v>
      </c>
      <c r="G120" s="170">
        <v>300</v>
      </c>
      <c r="I120" s="170">
        <f t="shared" si="19"/>
        <v>0</v>
      </c>
      <c r="K120" s="170">
        <v>5</v>
      </c>
      <c r="L120" s="170" t="e">
        <f t="shared" si="20"/>
        <v>#N/A</v>
      </c>
      <c r="M120" s="186" t="e">
        <f t="shared" si="21"/>
        <v>#N/A</v>
      </c>
      <c r="N120" s="59" t="e">
        <f t="shared" si="22"/>
        <v>#N/A</v>
      </c>
      <c r="O120" s="59" t="e">
        <f t="shared" si="23"/>
        <v>#N/A</v>
      </c>
      <c r="P120" s="488" t="b">
        <v>0</v>
      </c>
      <c r="Q120" s="497" t="str">
        <f t="shared" si="5"/>
        <v/>
      </c>
      <c r="R120" s="475" t="str">
        <f t="shared" si="24"/>
        <v/>
      </c>
      <c r="S120" s="475" t="str">
        <f t="shared" si="25"/>
        <v/>
      </c>
      <c r="T120" s="498" t="str">
        <f t="shared" si="26"/>
        <v/>
      </c>
      <c r="U120" s="236" t="str">
        <f>IF(P120=TRUE,'Расчеты и текст'!R120,"")</f>
        <v/>
      </c>
      <c r="V120" s="136" t="str">
        <f>IF(P120=TRUE,'Расчеты и текст'!S120,"")</f>
        <v/>
      </c>
      <c r="W120" s="136" t="str">
        <f>IF(P120=TRUE,'Расчеты и текст'!T120,"")</f>
        <v/>
      </c>
    </row>
    <row r="121" spans="1:23" ht="15.75" thickBot="1" x14ac:dyDescent="0.3">
      <c r="A121" s="170">
        <f t="shared" si="27"/>
        <v>0</v>
      </c>
      <c r="B121" s="365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результаты'!$I$18=3,Котлы!$AB$8="MCA 65",Котлы!$AB$8="MCA 90",Котлы!$AB$8="MCA 115"),'Данные и  результаты'!$I$24=1,'Данные и  результаты'!$I$26=2),Все!A1592,)</f>
        <v>0</v>
      </c>
      <c r="C121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результаты'!$I$18=3,Котлы!$AB$8="MCA 65",Котлы!$AB$8="MCA 90",Котлы!$AB$8="MCA 115"),'Данные и  результаты'!$I$24=1,'Данные и  результаты'!$I$26=2),Все!B1592,)</f>
        <v>0</v>
      </c>
      <c r="D121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результаты'!$I$18=3,Котлы!$AB$8="MCA 65",Котлы!$AB$8="MCA 90",Котлы!$AB$8="MCA 115"),'Данные и  результаты'!$I$24=1,'Данные и  результаты'!$I$26=2),Все!C1592,)</f>
        <v>0</v>
      </c>
      <c r="E121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результаты'!$I$18=3,Котлы!$AB$8="MCA 65",Котлы!$AB$8="MCA 90",Котлы!$AB$8="MCA 115"),'Данные и  результаты'!$I$24=1,'Данные и  результаты'!$I$26=2),Все!D1592,)</f>
        <v>0</v>
      </c>
      <c r="F121" s="170" t="s">
        <v>1488</v>
      </c>
      <c r="G121" s="170">
        <v>400</v>
      </c>
      <c r="I121" s="170">
        <f t="shared" si="19"/>
        <v>0</v>
      </c>
      <c r="K121" s="170">
        <v>6</v>
      </c>
      <c r="L121" s="170" t="e">
        <f t="shared" si="20"/>
        <v>#N/A</v>
      </c>
      <c r="M121" s="186" t="e">
        <f t="shared" si="21"/>
        <v>#N/A</v>
      </c>
      <c r="N121" s="59" t="e">
        <f t="shared" si="22"/>
        <v>#N/A</v>
      </c>
      <c r="O121" s="59" t="e">
        <f t="shared" si="23"/>
        <v>#N/A</v>
      </c>
      <c r="P121" s="488" t="b">
        <v>0</v>
      </c>
      <c r="Q121" s="494" t="str">
        <f t="shared" si="5"/>
        <v/>
      </c>
      <c r="R121" s="495" t="str">
        <f t="shared" si="24"/>
        <v/>
      </c>
      <c r="S121" s="495" t="str">
        <f t="shared" si="25"/>
        <v/>
      </c>
      <c r="T121" s="496" t="str">
        <f t="shared" si="26"/>
        <v/>
      </c>
      <c r="U121" s="236" t="str">
        <f>IF(P121=TRUE,'Расчеты и текст'!R121,"")</f>
        <v/>
      </c>
      <c r="V121" s="136" t="str">
        <f>IF(P121=TRUE,'Расчеты и текст'!S121,"")</f>
        <v/>
      </c>
      <c r="W121" s="136" t="str">
        <f>IF(P121=TRUE,'Расчеты и текст'!T121,"")</f>
        <v/>
      </c>
    </row>
    <row r="122" spans="1:23" x14ac:dyDescent="0.25">
      <c r="A122" s="170">
        <f t="shared" si="27"/>
        <v>0</v>
      </c>
      <c r="B122" s="365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результаты'!$I$26=2),Все!A1593,)</f>
        <v>0</v>
      </c>
      <c r="C122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результаты'!$I$26=2),Все!B1593,)</f>
        <v>0</v>
      </c>
      <c r="D122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результаты'!$I$26=2),Все!C1593,)</f>
        <v>0</v>
      </c>
      <c r="E122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результаты'!$I$26=2),Все!D1593,)</f>
        <v>0</v>
      </c>
      <c r="F122" s="170" t="s">
        <v>1488</v>
      </c>
      <c r="G122" s="170">
        <v>500</v>
      </c>
      <c r="I122" s="170">
        <f t="shared" si="19"/>
        <v>0</v>
      </c>
      <c r="K122" s="170">
        <v>7</v>
      </c>
      <c r="L122" s="170" t="e">
        <f t="shared" si="20"/>
        <v>#N/A</v>
      </c>
      <c r="M122" s="186" t="e">
        <f t="shared" si="21"/>
        <v>#N/A</v>
      </c>
      <c r="N122" s="59" t="e">
        <f t="shared" si="22"/>
        <v>#N/A</v>
      </c>
      <c r="O122" s="59" t="e">
        <f t="shared" si="23"/>
        <v>#N/A</v>
      </c>
      <c r="Q122" s="187" t="str">
        <f t="shared" si="5"/>
        <v/>
      </c>
      <c r="R122" s="188" t="str">
        <f t="shared" si="24"/>
        <v/>
      </c>
      <c r="S122" s="188" t="str">
        <f t="shared" si="25"/>
        <v/>
      </c>
      <c r="T122" s="188" t="str">
        <f t="shared" si="26"/>
        <v/>
      </c>
      <c r="U122" s="175"/>
      <c r="V122" s="175"/>
    </row>
    <row r="123" spans="1:23" x14ac:dyDescent="0.25">
      <c r="A123" s="170">
        <f t="shared" si="27"/>
        <v>0</v>
      </c>
      <c r="B123" s="365">
        <f>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результаты'!$I$26=3),Все!A1565,)</f>
        <v>0</v>
      </c>
      <c r="C123" s="366">
        <f>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результаты'!$I$26=3),Все!B1565,)</f>
        <v>0</v>
      </c>
      <c r="D123" s="366">
        <f>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результаты'!$I$26=3),Все!C1565,)</f>
        <v>0</v>
      </c>
      <c r="E123" s="366">
        <f>IF(AND(OR('Данные и  результаты'!$I$18=1,Котлы!$AB$8="EF 29",Котлы!$AB$8="EF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результаты'!$I$18=6,'Данные и  результаты'!$I$18=9),'Данные и  результаты'!$I$24=1,'Данные и  результаты'!$I$26=3),Все!D1565,)</f>
        <v>0</v>
      </c>
      <c r="F123" s="170" t="s">
        <v>1489</v>
      </c>
      <c r="G123" s="170">
        <v>150</v>
      </c>
      <c r="I123" s="170">
        <f t="shared" si="19"/>
        <v>0</v>
      </c>
      <c r="K123" s="170">
        <v>8</v>
      </c>
      <c r="L123" s="170" t="e">
        <f t="shared" si="20"/>
        <v>#N/A</v>
      </c>
      <c r="M123" s="186" t="e">
        <f t="shared" si="21"/>
        <v>#N/A</v>
      </c>
      <c r="N123" s="59" t="e">
        <f t="shared" si="22"/>
        <v>#N/A</v>
      </c>
      <c r="O123" s="59" t="e">
        <f t="shared" si="23"/>
        <v>#N/A</v>
      </c>
      <c r="Q123" s="187" t="str">
        <f t="shared" si="5"/>
        <v/>
      </c>
      <c r="R123" s="188" t="str">
        <f t="shared" si="24"/>
        <v/>
      </c>
      <c r="S123" s="188" t="str">
        <f t="shared" si="25"/>
        <v/>
      </c>
      <c r="T123" s="188" t="str">
        <f t="shared" si="26"/>
        <v/>
      </c>
      <c r="U123" s="175"/>
      <c r="V123" s="175"/>
    </row>
    <row r="124" spans="1:23" x14ac:dyDescent="0.25">
      <c r="A124" s="170">
        <f t="shared" si="27"/>
        <v>0</v>
      </c>
      <c r="B124" s="365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результаты'!$I$18=6,Котлы!$AB$8="PMC-M 30/34 MI PLUS",Котлы!$AB$8="PMC-M 34/39 MI  PLUS"),'Данные и  результаты'!$I$24=1,'Данные и  результаты'!$I$26=3),Все!A1566,)</f>
        <v>0</v>
      </c>
      <c r="C124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результаты'!$I$18=6,Котлы!$AB$8="PMC-M 30/34 MI PLUS",Котлы!$AB$8="PMC-M 34/39 MI  PLUS"),'Данные и  результаты'!$I$24=1,'Данные и  результаты'!$I$26=3),Все!B1566,)</f>
        <v>0</v>
      </c>
      <c r="D124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результаты'!$I$18=6,Котлы!$AB$8="PMC-M 30/34 MI PLUS",Котлы!$AB$8="PMC-M 34/39 MI  PLUS"),'Данные и  результаты'!$I$24=1,'Данные и  результаты'!$I$26=3),Все!C1566,)</f>
        <v>0</v>
      </c>
      <c r="E124" s="366">
        <f>IF(AND(OR(Котлы!$AB$8="DTG X 36 N",Котлы!$AB$8="DTG X 42 N",Котлы!$AB$8="DTG X 48 N",Котлы!$AB$8="DTG X 54 N",Котлы!$AB$8="EF 36",Котлы!$AB$8="EF 46",Котлы!$AB$8="GT 224",Котлы!$AB$8="GT 225",Котлы!$AB$8="GT 226",Котлы!$AB$8="GT 227",Котлы!$AB$8="GT 228",'Данные и  результаты'!$I$18=3,'Данные и  результаты'!$I$18=4,'Данные и  результаты'!$I$18=6,Котлы!$AB$8="PMC-M 30/34 MI PLUS",Котлы!$AB$8="PMC-M 34/39 MI  PLUS"),'Данные и  результаты'!$I$24=1,'Данные и  результаты'!$I$26=3),Все!D1566,)</f>
        <v>0</v>
      </c>
      <c r="F124" s="170" t="s">
        <v>1517</v>
      </c>
      <c r="G124" s="170">
        <v>200</v>
      </c>
      <c r="I124" s="170">
        <f t="shared" si="19"/>
        <v>0</v>
      </c>
      <c r="K124" s="170">
        <v>9</v>
      </c>
      <c r="L124" s="170" t="e">
        <f t="shared" si="20"/>
        <v>#N/A</v>
      </c>
      <c r="M124" s="186" t="e">
        <f t="shared" si="21"/>
        <v>#N/A</v>
      </c>
      <c r="N124" s="59" t="e">
        <f t="shared" si="22"/>
        <v>#N/A</v>
      </c>
      <c r="O124" s="59" t="e">
        <f t="shared" si="23"/>
        <v>#N/A</v>
      </c>
      <c r="Q124" s="187" t="str">
        <f t="shared" si="5"/>
        <v/>
      </c>
      <c r="R124" s="188" t="str">
        <f t="shared" si="24"/>
        <v/>
      </c>
      <c r="S124" s="188" t="str">
        <f t="shared" si="25"/>
        <v/>
      </c>
      <c r="T124" s="188" t="str">
        <f t="shared" si="26"/>
        <v/>
      </c>
      <c r="U124" s="175"/>
      <c r="V124" s="175"/>
    </row>
    <row r="125" spans="1:23" x14ac:dyDescent="0.25">
      <c r="A125" s="170">
        <f t="shared" si="27"/>
        <v>0</v>
      </c>
      <c r="B125" s="365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результаты'!$I$18=3,Котлы!$AB$8="MSL 31 FF",Котлы!$AB$8="MCA 65",Котлы!$AB$8="MCA 90",Котлы!$AB$8="MCA 115"),'Данные и  результаты'!$I$24=1,'Данные и  результаты'!$I$26=3),Все!A1567,)</f>
        <v>0</v>
      </c>
      <c r="C125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результаты'!$I$18=3,Котлы!$AB$8="MSL 31 FF",Котлы!$AB$8="MCA 65",Котлы!$AB$8="MCA 90",Котлы!$AB$8="MCA 115"),'Данные и  результаты'!$I$24=1,'Данные и  результаты'!$I$26=3),Все!B1567,)</f>
        <v>0</v>
      </c>
      <c r="D125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результаты'!$I$18=3,Котлы!$AB$8="MSL 31 FF",Котлы!$AB$8="MCA 65",Котлы!$AB$8="MCA 90",Котлы!$AB$8="MCA 115"),'Данные и  результаты'!$I$24=1,'Данные и  результаты'!$I$26=3),Все!C1567,)</f>
        <v>0</v>
      </c>
      <c r="E125" s="366">
        <f>IF(AND(OR(Котлы!$AB$8="DTG X 48 N",Котлы!$AB$8="DTG X 54 N",Котлы!$AB$8="GT 224",Котлы!$AB$8="GT 225",Котлы!$AB$8="GT 226",Котлы!$AB$8="GT 227",Котлы!$AB$8="GT 228",'Данные и  результаты'!$I$18=3,Котлы!$AB$8="MSL 31 FF",Котлы!$AB$8="MCA 65",Котлы!$AB$8="MCA 90",Котлы!$AB$8="MCA 115"),'Данные и  результаты'!$I$24=1,'Данные и  результаты'!$I$26=3),Все!D1567,)</f>
        <v>0</v>
      </c>
      <c r="F125" s="170" t="s">
        <v>1489</v>
      </c>
      <c r="G125" s="170">
        <v>300</v>
      </c>
      <c r="I125" s="170">
        <f t="shared" si="19"/>
        <v>0</v>
      </c>
      <c r="K125" s="170">
        <v>10</v>
      </c>
      <c r="L125" s="170" t="e">
        <f t="shared" si="20"/>
        <v>#N/A</v>
      </c>
      <c r="M125" s="186" t="e">
        <f t="shared" si="21"/>
        <v>#N/A</v>
      </c>
      <c r="N125" s="59" t="e">
        <f t="shared" si="22"/>
        <v>#N/A</v>
      </c>
      <c r="O125" s="59" t="e">
        <f t="shared" si="23"/>
        <v>#N/A</v>
      </c>
      <c r="Q125" s="187" t="str">
        <f t="shared" si="5"/>
        <v/>
      </c>
      <c r="R125" s="188" t="str">
        <f t="shared" si="24"/>
        <v/>
      </c>
      <c r="S125" s="188" t="str">
        <f t="shared" si="25"/>
        <v/>
      </c>
      <c r="T125" s="188" t="str">
        <f t="shared" si="26"/>
        <v/>
      </c>
      <c r="U125" s="175"/>
      <c r="V125" s="175"/>
    </row>
    <row r="126" spans="1:23" x14ac:dyDescent="0.25">
      <c r="A126" s="170">
        <f t="shared" si="27"/>
        <v>0</v>
      </c>
      <c r="B126" s="365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результаты'!$I$26=3),Все!A1568,)</f>
        <v>0</v>
      </c>
      <c r="C126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результаты'!$I$26=3),Все!B1568,)</f>
        <v>0</v>
      </c>
      <c r="D126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результаты'!$I$26=3),Все!C1568,)</f>
        <v>0</v>
      </c>
      <c r="E126" s="366">
        <f>IF(AND(OR(Котлы!$AB$8="GT 225",Котлы!$AB$8="GT 226",Котлы!$AB$8="GT 227",Котлы!$AB$8="GT 228",Котлы!$AB$8="DTG 230-8 S",Котлы!$AB$8="DTG 230-9 S",Котлы!$AB$8="DTG 230-10 S",Котлы!$AB$8="DTG 230-11 S",Котлы!$AB$8="DTG 230-12 S",Котлы!$AB$8="DTG 230-13 S",Котлы!$AB$8="DTG 230-14 S",Котлы!$AB$8="MCA 65",Котлы!$AB$8="MCA 90",Котлы!$AB$8="MCA 115"),'Данные и  результаты'!$I$24=1,'Данные и  результаты'!$I$26=3),Все!D1568,)</f>
        <v>0</v>
      </c>
      <c r="F126" s="170" t="s">
        <v>1489</v>
      </c>
      <c r="G126" s="170">
        <v>400</v>
      </c>
      <c r="I126" s="170">
        <f t="shared" si="19"/>
        <v>0</v>
      </c>
      <c r="K126" s="170">
        <v>11</v>
      </c>
      <c r="L126" s="170" t="e">
        <f t="shared" si="20"/>
        <v>#N/A</v>
      </c>
      <c r="M126" s="186" t="e">
        <f t="shared" si="21"/>
        <v>#N/A</v>
      </c>
      <c r="N126" s="59" t="e">
        <f t="shared" si="22"/>
        <v>#N/A</v>
      </c>
      <c r="O126" s="59" t="e">
        <f t="shared" si="23"/>
        <v>#N/A</v>
      </c>
      <c r="Q126" s="187" t="str">
        <f t="shared" si="5"/>
        <v/>
      </c>
      <c r="R126" s="188" t="str">
        <f t="shared" si="24"/>
        <v/>
      </c>
      <c r="S126" s="188" t="str">
        <f t="shared" si="25"/>
        <v/>
      </c>
      <c r="T126" s="188" t="str">
        <f t="shared" si="26"/>
        <v/>
      </c>
      <c r="U126" s="175"/>
      <c r="V126" s="175"/>
    </row>
    <row r="127" spans="1:23" x14ac:dyDescent="0.25">
      <c r="A127" s="170">
        <f t="shared" si="27"/>
        <v>0</v>
      </c>
      <c r="B127" s="367">
        <f>IF(AND(OR(Котлы!$AB$8="GT 227",Котлы!$AB$8="GT 228",Котлы!$AB$8="DTG 230-11 S",Котлы!$AB$8="DTG 230-12 S",Котлы!$AB$8="DTG 230-13 S",Котлы!$AB$8="DTG 230-14 S",Котлы!$AB$8="MCA 90",Котлы!$AB$8="MCA 115"),'Данные и  результаты'!$I$24=1,'Данные и  результаты'!$I$26=3),Все!A1569,)</f>
        <v>0</v>
      </c>
      <c r="C127" s="368">
        <f>IF(AND(OR(Котлы!$AB$8="GT 227",Котлы!$AB$8="GT 228",Котлы!$AB$8="DTG 230-11 S",Котлы!$AB$8="DTG 230-12 S",Котлы!$AB$8="DTG 230-13 S",Котлы!$AB$8="DTG 230-14 S",Котлы!$AB$8="MCA 90",Котлы!$AB$8="MCA 115"),'Данные и  результаты'!$I$24=1,'Данные и  результаты'!$I$26=3),Все!B1569,)</f>
        <v>0</v>
      </c>
      <c r="D127" s="368">
        <f>IF(AND(OR(Котлы!$AB$8="GT 227",Котлы!$AB$8="GT 228",Котлы!$AB$8="DTG 230-11 S",Котлы!$AB$8="DTG 230-12 S",Котлы!$AB$8="DTG 230-13 S",Котлы!$AB$8="DTG 230-14 S",Котлы!$AB$8="MCA 90",Котлы!$AB$8="MCA 115"),'Данные и  результаты'!$I$24=1,'Данные и  результаты'!$I$26=3),Все!C1569,)</f>
        <v>0</v>
      </c>
      <c r="E127" s="368">
        <f>IF(AND(OR(Котлы!$AB$8="GT 227",Котлы!$AB$8="GT 228",Котлы!$AB$8="DTG 230-11 S",Котлы!$AB$8="DTG 230-12 S",Котлы!$AB$8="DTG 230-13 S",Котлы!$AB$8="DTG 230-14 S",Котлы!$AB$8="MCA 90",Котлы!$AB$8="MCA 115"),'Данные и  результаты'!$I$24=1,'Данные и  результаты'!$I$26=3),Все!D1569,)</f>
        <v>0</v>
      </c>
      <c r="F127" s="170" t="s">
        <v>1489</v>
      </c>
      <c r="G127" s="170">
        <v>500</v>
      </c>
      <c r="I127" s="170">
        <f t="shared" si="19"/>
        <v>0</v>
      </c>
      <c r="K127" s="170">
        <v>12</v>
      </c>
      <c r="L127" s="170" t="e">
        <f t="shared" si="20"/>
        <v>#N/A</v>
      </c>
      <c r="M127" s="186" t="e">
        <f t="shared" si="21"/>
        <v>#N/A</v>
      </c>
      <c r="N127" s="59" t="e">
        <f t="shared" si="22"/>
        <v>#N/A</v>
      </c>
      <c r="O127" s="59" t="e">
        <f t="shared" si="23"/>
        <v>#N/A</v>
      </c>
      <c r="Q127" s="187" t="str">
        <f t="shared" si="5"/>
        <v/>
      </c>
      <c r="R127" s="188" t="str">
        <f t="shared" si="24"/>
        <v/>
      </c>
      <c r="S127" s="188" t="str">
        <f t="shared" si="25"/>
        <v/>
      </c>
      <c r="T127" s="188" t="str">
        <f t="shared" si="26"/>
        <v/>
      </c>
      <c r="U127" s="175"/>
      <c r="V127" s="175"/>
    </row>
    <row r="128" spans="1:23" x14ac:dyDescent="0.25">
      <c r="A128" s="170">
        <f t="shared" si="27"/>
        <v>0</v>
      </c>
      <c r="B128" s="361">
        <f>IF(AND('Данные и  результаты'!$I$18=1,'Данные и  результаты'!$I$24=1,OR('Данные и  результаты'!$I$26=2,'Данные и  результаты'!$I$26=3)),Все!A1610,IF(AND(OR(Котлы!$AB$8="GT 224",Котлы!$AB$8="GT 225"),'Данные и  результаты'!$I$24=1,OR('Данные и  результаты'!$I$26=2,'Данные и  результаты'!$I$26=3)),Все!A1609,IF(AND('Данные и  результаты'!$I$18=3,'Данные и  результаты'!$I$24=1,OR('Данные и  результаты'!$I$26=2,'Данные и  результаты'!$I$26=3)),Все!A1611,IF(AND('Данные и  результаты'!$I$18=4,'Данные и  результаты'!$I$24=1,OR('Данные и  результаты'!$I$26=2,'Данные и  результаты'!$I$26=3)),Все!A1613,))))</f>
        <v>0</v>
      </c>
      <c r="C128" s="362">
        <f>IF(AND('Данные и  результаты'!$I$18=1,'Данные и  результаты'!$I$24=1,OR('Данные и  результаты'!$I$26=2,'Данные и  результаты'!$I$26=3)),Все!B1610,IF(AND(OR(Котлы!$AB$8="GT 224",Котлы!$AB$8="GT 225"),'Данные и  результаты'!$I$24=1,OR('Данные и  результаты'!$I$26=2,'Данные и  результаты'!$I$26=3)),Все!B1609,IF(AND('Данные и  результаты'!$I$18=3,'Данные и  результаты'!$I$24=1,OR('Данные и  результаты'!$I$26=2,'Данные и  результаты'!$I$26=3)),Все!B1611,IF(AND('Данные и  результаты'!$I$18=4,'Данные и  результаты'!$I$24=1,OR('Данные и  результаты'!$I$26=2,'Данные и  результаты'!$I$26=3)),Все!B1613,))))</f>
        <v>0</v>
      </c>
      <c r="D128" s="362">
        <f>IF(AND('Данные и  результаты'!$I$18=1,'Данные и  результаты'!$I$24=1,OR('Данные и  результаты'!$I$26=2,'Данные и  результаты'!$I$26=3)),Все!C1610,IF(AND(OR(Котлы!$AB$8="GT 224",Котлы!$AB$8="GT 225"),'Данные и  результаты'!$I$24=1,OR('Данные и  результаты'!$I$26=2,'Данные и  результаты'!$I$26=3)),Все!C1609,IF(AND('Данные и  результаты'!$I$18=3,'Данные и  результаты'!$I$24=1,OR('Данные и  результаты'!$I$26=2,'Данные и  результаты'!$I$26=3)),Все!C1611,IF(AND('Данные и  результаты'!$I$18=4,'Данные и  результаты'!$I$24=1,OR('Данные и  результаты'!$I$26=2,'Данные и  результаты'!$I$26=3)),Все!C1613,))))</f>
        <v>0</v>
      </c>
      <c r="E128" s="362">
        <f>IF(AND('Данные и  результаты'!$I$18=1,'Данные и  результаты'!$I$24=1,OR('Данные и  результаты'!$I$26=2,'Данные и  результаты'!$I$26=3)),Все!D1610,IF(AND(OR(Котлы!$AB$8="GT 224",Котлы!$AB$8="GT 225"),'Данные и  результаты'!$I$24=1,OR('Данные и  результаты'!$I$26=2,'Данные и  результаты'!$I$26=3)),Все!D1609,IF(AND('Данные и  результаты'!$I$18=3,'Данные и  результаты'!$I$24=1,OR('Данные и  результаты'!$I$26=2,'Данные и  результаты'!$I$26=3)),Все!D1611,IF(AND('Данные и  результаты'!$I$18=4,'Данные и  результаты'!$I$24=1,OR('Данные и  результаты'!$I$26=2,'Данные и  результаты'!$I$26=3)),Все!D1613,))))</f>
        <v>0</v>
      </c>
      <c r="F128" s="170" t="s">
        <v>1247</v>
      </c>
      <c r="I128" s="170">
        <f t="shared" si="19"/>
        <v>0</v>
      </c>
      <c r="K128" s="170">
        <v>13</v>
      </c>
      <c r="L128" s="170" t="e">
        <f t="shared" si="20"/>
        <v>#N/A</v>
      </c>
      <c r="M128" s="186" t="e">
        <f t="shared" si="21"/>
        <v>#N/A</v>
      </c>
      <c r="N128" s="59" t="e">
        <f t="shared" si="22"/>
        <v>#N/A</v>
      </c>
      <c r="O128" s="59" t="e">
        <f t="shared" si="23"/>
        <v>#N/A</v>
      </c>
      <c r="Q128" s="187" t="str">
        <f t="shared" si="5"/>
        <v/>
      </c>
      <c r="R128" s="188" t="str">
        <f t="shared" si="24"/>
        <v/>
      </c>
      <c r="S128" s="188" t="str">
        <f t="shared" si="25"/>
        <v/>
      </c>
      <c r="T128" s="188" t="str">
        <f t="shared" si="26"/>
        <v/>
      </c>
      <c r="U128" s="175"/>
      <c r="V128" s="175"/>
    </row>
    <row r="129" spans="1:23" x14ac:dyDescent="0.25">
      <c r="A129" s="170">
        <f t="shared" si="27"/>
        <v>0</v>
      </c>
      <c r="B129" s="361">
        <f>IF(AND(OR(,Котлы!$AB$8="GT 226",Котлы!$AB$8="GT 227",Котлы!$AB$8="GT 228"),'Данные и  результаты'!$I$24=1,OR('Данные и  результаты'!$I$26=2,'Данные и  результаты'!$I$26=3)),Все!A1611,)</f>
        <v>0</v>
      </c>
      <c r="C129" s="362">
        <f>IF(AND(OR(,Котлы!$AB$8="GT 226",Котлы!$AB$8="GT 227",Котлы!$AB$8="GT 228"),'Данные и  результаты'!$I$24=1,OR('Данные и  результаты'!$I$26=2,'Данные и  результаты'!$I$26=3)),Все!B1611,)</f>
        <v>0</v>
      </c>
      <c r="D129" s="362">
        <f>IF(AND(OR(,Котлы!$AB$8="GT 226",Котлы!$AB$8="GT 227",Котлы!$AB$8="GT 228"),'Данные и  результаты'!$I$24=1,OR('Данные и  результаты'!$I$26=2,'Данные и  результаты'!$I$26=3)),Все!C1611,)</f>
        <v>0</v>
      </c>
      <c r="E129" s="362">
        <f>IF(AND(OR(,Котлы!$AB$8="GT 226",Котлы!$AB$8="GT 227",Котлы!$AB$8="GT 228"),'Данные и  результаты'!$I$24=1,OR('Данные и  результаты'!$I$26=2,'Данные и  результаты'!$I$26=3)),Все!D1611,)</f>
        <v>0</v>
      </c>
      <c r="F129" s="170" t="s">
        <v>1247</v>
      </c>
      <c r="I129" s="170">
        <f t="shared" si="19"/>
        <v>0</v>
      </c>
      <c r="K129" s="170">
        <v>14</v>
      </c>
      <c r="L129" s="170" t="e">
        <f t="shared" si="20"/>
        <v>#N/A</v>
      </c>
      <c r="M129" s="186" t="e">
        <f t="shared" si="21"/>
        <v>#N/A</v>
      </c>
      <c r="N129" s="59" t="e">
        <f t="shared" si="22"/>
        <v>#N/A</v>
      </c>
      <c r="O129" s="59" t="e">
        <f t="shared" si="23"/>
        <v>#N/A</v>
      </c>
      <c r="Q129" s="187" t="str">
        <f t="shared" si="5"/>
        <v/>
      </c>
      <c r="R129" s="188" t="str">
        <f t="shared" si="24"/>
        <v/>
      </c>
      <c r="S129" s="188" t="str">
        <f t="shared" si="25"/>
        <v/>
      </c>
      <c r="T129" s="188" t="str">
        <f t="shared" si="26"/>
        <v/>
      </c>
      <c r="U129" s="175"/>
      <c r="V129" s="175"/>
    </row>
    <row r="130" spans="1:23" x14ac:dyDescent="0.25">
      <c r="A130" s="170">
        <f t="shared" si="27"/>
        <v>0</v>
      </c>
      <c r="B130" s="361">
        <f>IF(AND('Данные и  результаты'!$I$18=6,'Данные и  результаты'!$I$24=1,'Данные и  результаты'!$I$26=1),Все!A482,IF(AND(OR('Данные и  результаты'!$I$18=8,'Данные и  результаты'!$I$18=9),'Данные и  результаты'!$I$24=1,'Данные и  результаты'!$I$26=1),Все!A604,))</f>
        <v>0</v>
      </c>
      <c r="C130" s="362">
        <f>IF(AND('Данные и  результаты'!$I$18=6,'Данные и  результаты'!$I$24=1,'Данные и  результаты'!$I$26=1),Все!B482,IF(AND(OR('Данные и  результаты'!$I$18=8,'Данные и  результаты'!$I$18=9),'Данные и  результаты'!$I$24=1,'Данные и  результаты'!$I$26=1),Все!B604,))</f>
        <v>0</v>
      </c>
      <c r="D130" s="362">
        <f>IF(AND('Данные и  результаты'!$I$18=6,'Данные и  результаты'!$I$24=1,'Данные и  результаты'!$I$26=1),Все!C482,IF(AND(OR('Данные и  результаты'!$I$18=8,'Данные и  результаты'!$I$18=9),'Данные и  результаты'!$I$24=1,'Данные и  результаты'!$I$26=1),Все!C604,))</f>
        <v>0</v>
      </c>
      <c r="E130" s="362">
        <f>IF(AND('Данные и  результаты'!$I$18=6,'Данные и  результаты'!$I$24=1,'Данные и  результаты'!$I$26=1),Все!D482,IF(AND(OR('Данные и  результаты'!$I$18=8,'Данные и  результаты'!$I$18=9),'Данные и  результаты'!$I$24=1,'Данные и  результаты'!$I$26=1),Все!D604,))</f>
        <v>0</v>
      </c>
      <c r="F130" s="350" t="s">
        <v>655</v>
      </c>
      <c r="I130" s="170">
        <f t="shared" si="19"/>
        <v>0</v>
      </c>
      <c r="K130" s="170">
        <v>15</v>
      </c>
      <c r="L130" s="170" t="e">
        <f t="shared" si="20"/>
        <v>#N/A</v>
      </c>
      <c r="M130" s="186" t="e">
        <f t="shared" si="21"/>
        <v>#N/A</v>
      </c>
      <c r="N130" s="59" t="e">
        <f t="shared" si="22"/>
        <v>#N/A</v>
      </c>
      <c r="O130" s="59" t="e">
        <f t="shared" si="23"/>
        <v>#N/A</v>
      </c>
      <c r="Q130" s="187" t="str">
        <f t="shared" si="5"/>
        <v/>
      </c>
      <c r="R130" s="188" t="str">
        <f t="shared" si="24"/>
        <v/>
      </c>
      <c r="S130" s="188" t="str">
        <f t="shared" si="25"/>
        <v/>
      </c>
      <c r="T130" s="188" t="str">
        <f t="shared" si="26"/>
        <v/>
      </c>
      <c r="U130" s="175"/>
      <c r="V130" s="175"/>
    </row>
    <row r="131" spans="1:23" x14ac:dyDescent="0.25">
      <c r="A131" s="170">
        <f t="shared" si="27"/>
        <v>0</v>
      </c>
      <c r="B131" s="361">
        <f>IF(AND('Данные и  результаты'!$I$18=6,'Данные и  результаты'!$I$24=1,'Данные и  результаты'!$I$26=1),Все!A483,IF(AND('Данные и  результаты'!$I$18=8,'Данные и  результаты'!$I$24=1,'Данные и  результаты'!$I$26=1),Все!A605,))</f>
        <v>0</v>
      </c>
      <c r="C131" s="362">
        <f>IF(AND('Данные и  результаты'!$I$18=6,'Данные и  результаты'!$I$24=1,'Данные и  результаты'!$I$26=1),Все!B483,IF(AND('Данные и  результаты'!$I$18=8,'Данные и  результаты'!$I$24=1,'Данные и  результаты'!$I$26=1),Все!B605,))</f>
        <v>0</v>
      </c>
      <c r="D131" s="362">
        <f>IF(AND('Данные и  результаты'!$I$18=6,'Данные и  результаты'!$I$24=1,'Данные и  результаты'!$I$26=1),Все!C483,IF(AND('Данные и  результаты'!$I$18=8,'Данные и  результаты'!$I$24=1,'Данные и  результаты'!$I$26=1),Все!C605,))</f>
        <v>0</v>
      </c>
      <c r="E131" s="362">
        <f>IF(AND('Данные и  результаты'!$I$18=6,'Данные и  результаты'!$I$24=1,'Данные и  результаты'!$I$26=1),Все!D483,IF(AND('Данные и  результаты'!$I$18=8,'Данные и  результаты'!$I$24=1,'Данные и  результаты'!$I$26=1),Все!D605,))</f>
        <v>0</v>
      </c>
      <c r="F131" s="350" t="s">
        <v>656</v>
      </c>
      <c r="I131" s="170">
        <f t="shared" si="19"/>
        <v>0</v>
      </c>
      <c r="K131" s="170">
        <v>16</v>
      </c>
      <c r="L131" s="170" t="e">
        <f t="shared" si="20"/>
        <v>#N/A</v>
      </c>
      <c r="M131" s="186" t="e">
        <f t="shared" si="21"/>
        <v>#N/A</v>
      </c>
      <c r="N131" s="59" t="e">
        <f t="shared" si="22"/>
        <v>#N/A</v>
      </c>
      <c r="O131" s="59" t="e">
        <f t="shared" si="23"/>
        <v>#N/A</v>
      </c>
      <c r="Q131" s="187" t="str">
        <f t="shared" si="5"/>
        <v/>
      </c>
      <c r="R131" s="188" t="str">
        <f t="shared" si="24"/>
        <v/>
      </c>
      <c r="S131" s="188" t="str">
        <f t="shared" si="25"/>
        <v/>
      </c>
      <c r="T131" s="188" t="str">
        <f t="shared" si="26"/>
        <v/>
      </c>
      <c r="U131" s="175"/>
      <c r="V131" s="175"/>
    </row>
    <row r="132" spans="1:23" x14ac:dyDescent="0.25">
      <c r="A132" s="170">
        <f t="shared" si="27"/>
        <v>0</v>
      </c>
      <c r="B132" s="361">
        <f>IF(AND('Данные и  результаты'!$I$18=6,'Данные и  результаты'!$I$24=1,'Данные и  результаты'!$I$26=1),Все!A484,IF(AND(OR('Данные и  результаты'!$I$18=8,'Данные и  результаты'!$I$18=9),'Данные и  результаты'!$I$24=1,'Данные и  результаты'!$I$26=1),Все!A606,))</f>
        <v>0</v>
      </c>
      <c r="C132" s="362">
        <f>IF(AND('Данные и  результаты'!$I$18=6,'Данные и  результаты'!$I$24=1,'Данные и  результаты'!$I$26=1),Все!B484,IF(AND(OR('Данные и  результаты'!$I$18=8,'Данные и  результаты'!$I$18=9),'Данные и  результаты'!$I$24=1,'Данные и  результаты'!$I$26=1),Все!B606,))</f>
        <v>0</v>
      </c>
      <c r="D132" s="362">
        <f>IF(AND('Данные и  результаты'!$I$18=6,'Данные и  результаты'!$I$24=1,'Данные и  результаты'!$I$26=1),Все!C484,IF(AND(OR('Данные и  результаты'!$I$18=8,'Данные и  результаты'!$I$18=9),'Данные и  результаты'!$I$24=1,'Данные и  результаты'!$I$26=1),Все!C606,))</f>
        <v>0</v>
      </c>
      <c r="E132" s="362">
        <f>IF(AND('Данные и  результаты'!$I$18=6,'Данные и  результаты'!$I$24=1,'Данные и  результаты'!$I$26=1),Все!D484,IF(AND(OR('Данные и  результаты'!$I$18=8,'Данные и  результаты'!$I$18=9),'Данные и  результаты'!$I$24=1,'Данные и  результаты'!$I$26=1),Все!D606,))</f>
        <v>0</v>
      </c>
      <c r="F132" s="350" t="s">
        <v>657</v>
      </c>
      <c r="I132" s="170">
        <f t="shared" si="19"/>
        <v>0</v>
      </c>
      <c r="K132" s="170">
        <v>17</v>
      </c>
      <c r="L132" s="170" t="e">
        <f t="shared" si="20"/>
        <v>#N/A</v>
      </c>
      <c r="M132" s="186" t="e">
        <f t="shared" si="21"/>
        <v>#N/A</v>
      </c>
      <c r="N132" s="59" t="e">
        <f t="shared" si="22"/>
        <v>#N/A</v>
      </c>
      <c r="O132" s="59" t="e">
        <f t="shared" si="23"/>
        <v>#N/A</v>
      </c>
      <c r="Q132" s="187" t="str">
        <f t="shared" si="5"/>
        <v/>
      </c>
      <c r="R132" s="188" t="str">
        <f t="shared" si="24"/>
        <v/>
      </c>
      <c r="S132" s="188" t="str">
        <f t="shared" si="25"/>
        <v/>
      </c>
      <c r="T132" s="188" t="str">
        <f>IF(ISTEXT(L132)=TRUE,O132,"")</f>
        <v/>
      </c>
      <c r="U132" s="175"/>
      <c r="V132" s="175"/>
    </row>
    <row r="133" spans="1:23" x14ac:dyDescent="0.25">
      <c r="A133" s="170">
        <f t="shared" si="27"/>
        <v>0</v>
      </c>
      <c r="B133" s="361">
        <f>IF(AND('Данные и  результаты'!$I$18=6,'Данные и  результаты'!$I$24=1,'Данные и  результаты'!$I$26=1),Все!A485,IF(AND('Данные и  результаты'!$I$18=8,'Данные и  результаты'!$I$24=1,'Данные и  результаты'!$I$26=1),Все!A607,))</f>
        <v>0</v>
      </c>
      <c r="C133" s="362">
        <f>IF(AND('Данные и  результаты'!$I$18=6,'Данные и  результаты'!$I$24=1,'Данные и  результаты'!$I$26=1),Все!B485,IF(AND('Данные и  результаты'!$I$18=8,'Данные и  результаты'!$I$24=1,'Данные и  результаты'!$I$26=1),Все!B607,))</f>
        <v>0</v>
      </c>
      <c r="D133" s="362">
        <f>IF(AND('Данные и  результаты'!$I$18=6,'Данные и  результаты'!$I$24=1,'Данные и  результаты'!$I$26=1),Все!C485,IF(AND('Данные и  результаты'!$I$18=8,'Данные и  результаты'!$I$24=1,'Данные и  результаты'!$I$26=1),Все!C607,))</f>
        <v>0</v>
      </c>
      <c r="E133" s="362">
        <f>IF(AND('Данные и  результаты'!$I$18=6,'Данные и  результаты'!$I$24=1,'Данные и  результаты'!$I$26=1),Все!D485,IF(AND('Данные и  результаты'!$I$18=8,'Данные и  результаты'!$I$24=1,'Данные и  результаты'!$I$26=1),Все!D607,))</f>
        <v>0</v>
      </c>
      <c r="F133" s="350" t="s">
        <v>658</v>
      </c>
      <c r="I133" s="170">
        <f t="shared" si="19"/>
        <v>0</v>
      </c>
      <c r="K133" s="170">
        <v>18</v>
      </c>
      <c r="L133" s="170" t="e">
        <f t="shared" si="20"/>
        <v>#N/A</v>
      </c>
      <c r="M133" s="186" t="e">
        <f t="shared" si="21"/>
        <v>#N/A</v>
      </c>
      <c r="N133" s="59" t="e">
        <f t="shared" si="22"/>
        <v>#N/A</v>
      </c>
      <c r="O133" s="59" t="e">
        <f t="shared" si="23"/>
        <v>#N/A</v>
      </c>
      <c r="Q133" s="187" t="str">
        <f t="shared" si="5"/>
        <v/>
      </c>
      <c r="R133" s="188" t="str">
        <f t="shared" si="24"/>
        <v/>
      </c>
      <c r="S133" s="188" t="str">
        <f t="shared" si="25"/>
        <v/>
      </c>
      <c r="T133" s="188" t="str">
        <f t="shared" si="26"/>
        <v/>
      </c>
      <c r="U133" s="175"/>
      <c r="V133" s="175"/>
    </row>
    <row r="134" spans="1:23" x14ac:dyDescent="0.25">
      <c r="A134" s="170">
        <f t="shared" si="27"/>
        <v>0</v>
      </c>
      <c r="B134" s="361">
        <f>IF(AND('Данные и  результаты'!$I$18=10,'Данные и  результаты'!$I$24=1,'Данные и  результаты'!$I$26=1),Все!A649,)</f>
        <v>0</v>
      </c>
      <c r="C134" s="362">
        <f>IF(AND('Данные и  результаты'!$I$18=10,'Данные и  результаты'!$I$24=1,'Данные и  результаты'!$I$26=1),Все!B649,)</f>
        <v>0</v>
      </c>
      <c r="D134" s="362">
        <f>IF(AND('Данные и  результаты'!$I$18=10,'Данные и  результаты'!$I$24=1,'Данные и  результаты'!$I$26=1),Все!C649,)</f>
        <v>0</v>
      </c>
      <c r="E134" s="362">
        <f>IF(AND('Данные и  результаты'!$I$18=10,'Данные и  результаты'!$I$24=1,'Данные и  результаты'!$I$26=1),Все!D649,)</f>
        <v>0</v>
      </c>
      <c r="F134" s="381" t="s">
        <v>767</v>
      </c>
      <c r="I134" s="170">
        <f t="shared" si="19"/>
        <v>0</v>
      </c>
      <c r="K134" s="170">
        <v>19</v>
      </c>
      <c r="L134" s="170" t="e">
        <f t="shared" si="20"/>
        <v>#N/A</v>
      </c>
      <c r="M134" s="186" t="e">
        <f t="shared" si="21"/>
        <v>#N/A</v>
      </c>
      <c r="N134" s="59" t="e">
        <f t="shared" si="22"/>
        <v>#N/A</v>
      </c>
      <c r="O134" s="59" t="e">
        <f t="shared" si="23"/>
        <v>#N/A</v>
      </c>
      <c r="Q134" s="187"/>
      <c r="R134" s="188" t="str">
        <f t="shared" si="24"/>
        <v/>
      </c>
      <c r="S134" s="188" t="str">
        <f t="shared" si="25"/>
        <v/>
      </c>
      <c r="T134" s="188" t="str">
        <f t="shared" si="26"/>
        <v/>
      </c>
      <c r="U134" s="175"/>
      <c r="V134" s="175"/>
    </row>
    <row r="135" spans="1:23" x14ac:dyDescent="0.25">
      <c r="A135" s="170">
        <f t="shared" si="27"/>
        <v>0</v>
      </c>
      <c r="B135" s="361">
        <f>IF(AND('Данные и  результаты'!$I$18=10,'Данные и  результаты'!$I$24=1,'Данные и  результаты'!$I$26=1),Все!A650,)</f>
        <v>0</v>
      </c>
      <c r="C135" s="362">
        <f>IF(AND('Данные и  результаты'!$I$18=10,'Данные и  результаты'!$I$24=1,'Данные и  результаты'!$I$26=1),Все!B650,)</f>
        <v>0</v>
      </c>
      <c r="D135" s="362">
        <f>IF(AND('Данные и  результаты'!$I$18=10,'Данные и  результаты'!$I$24=1,'Данные и  результаты'!$I$26=1),Все!C650,)</f>
        <v>0</v>
      </c>
      <c r="E135" s="362">
        <f>IF(AND('Данные и  результаты'!$I$18=10,'Данные и  результаты'!$I$24=1,'Данные и  результаты'!$I$26=1),Все!D650,)</f>
        <v>0</v>
      </c>
      <c r="F135" s="381" t="s">
        <v>769</v>
      </c>
      <c r="I135" s="170">
        <f t="shared" si="19"/>
        <v>0</v>
      </c>
      <c r="K135" s="170">
        <v>20</v>
      </c>
      <c r="L135" s="170" t="e">
        <f t="shared" si="20"/>
        <v>#N/A</v>
      </c>
      <c r="M135" s="186" t="e">
        <f t="shared" si="21"/>
        <v>#N/A</v>
      </c>
      <c r="N135" s="59" t="e">
        <f t="shared" si="22"/>
        <v>#N/A</v>
      </c>
      <c r="O135" s="59" t="e">
        <f t="shared" si="23"/>
        <v>#N/A</v>
      </c>
      <c r="Q135" s="187"/>
      <c r="R135" s="188" t="str">
        <f t="shared" si="24"/>
        <v/>
      </c>
      <c r="S135" s="188" t="str">
        <f t="shared" si="25"/>
        <v/>
      </c>
      <c r="T135" s="188" t="str">
        <f t="shared" si="26"/>
        <v/>
      </c>
      <c r="U135" s="175"/>
      <c r="V135" s="175"/>
    </row>
    <row r="136" spans="1:23" x14ac:dyDescent="0.25">
      <c r="A136" s="170">
        <f t="shared" si="27"/>
        <v>0</v>
      </c>
      <c r="B136" s="361">
        <f>IF(AND('Данные и  результаты'!$I$18=10,'Данные и  результаты'!$I$24=1,'Данные и  результаты'!$I$26=1),Все!A651,)</f>
        <v>0</v>
      </c>
      <c r="C136" s="362">
        <f>IF(AND('Данные и  результаты'!$I$18=10,'Данные и  результаты'!$I$24=1,'Данные и  результаты'!$I$26=1),Все!B651,)</f>
        <v>0</v>
      </c>
      <c r="D136" s="362">
        <f>IF(AND('Данные и  результаты'!$I$18=10,'Данные и  результаты'!$I$24=1,'Данные и  результаты'!$I$26=1),Все!C651,)</f>
        <v>0</v>
      </c>
      <c r="E136" s="362">
        <f>IF(AND('Данные и  результаты'!$I$18=10,'Данные и  результаты'!$I$24=1,'Данные и  результаты'!$I$26=1),Все!D651,)</f>
        <v>0</v>
      </c>
      <c r="F136" s="382" t="s">
        <v>768</v>
      </c>
      <c r="I136" s="170">
        <f t="shared" si="19"/>
        <v>0</v>
      </c>
      <c r="K136" s="170">
        <v>21</v>
      </c>
      <c r="L136" s="170" t="e">
        <f t="shared" si="20"/>
        <v>#N/A</v>
      </c>
      <c r="M136" s="186" t="e">
        <f t="shared" si="21"/>
        <v>#N/A</v>
      </c>
      <c r="N136" s="59" t="e">
        <f t="shared" si="22"/>
        <v>#N/A</v>
      </c>
      <c r="O136" s="59" t="e">
        <f t="shared" si="23"/>
        <v>#N/A</v>
      </c>
      <c r="Q136" s="187"/>
      <c r="R136" s="188" t="str">
        <f t="shared" si="24"/>
        <v/>
      </c>
      <c r="S136" s="188" t="str">
        <f t="shared" si="25"/>
        <v/>
      </c>
      <c r="T136" s="188" t="str">
        <f t="shared" si="26"/>
        <v/>
      </c>
      <c r="U136" s="175"/>
      <c r="V136" s="175"/>
    </row>
    <row r="137" spans="1:23" x14ac:dyDescent="0.25">
      <c r="A137" s="170">
        <f t="shared" si="27"/>
        <v>0</v>
      </c>
      <c r="B137" s="361">
        <f>IF(AND('Данные и  результаты'!$I$18=10,'Данные и  результаты'!$I$24=1,'Данные и  результаты'!$I$26=1),Все!A652,)</f>
        <v>0</v>
      </c>
      <c r="C137" s="362">
        <f>IF(AND('Данные и  результаты'!$I$18=10,'Данные и  результаты'!$I$24=1,'Данные и  результаты'!$I$26=1),Все!B652,)</f>
        <v>0</v>
      </c>
      <c r="D137" s="362">
        <f>IF(AND('Данные и  результаты'!$I$18=10,'Данные и  результаты'!$I$24=1,'Данные и  результаты'!$I$26=1),Все!C652,)</f>
        <v>0</v>
      </c>
      <c r="E137" s="362">
        <f>IF(AND('Данные и  результаты'!$I$18=10,'Данные и  результаты'!$I$24=1,'Данные и  результаты'!$I$26=1),Все!D652,)</f>
        <v>0</v>
      </c>
      <c r="F137" s="381" t="s">
        <v>770</v>
      </c>
      <c r="I137" s="170">
        <f t="shared" si="19"/>
        <v>0</v>
      </c>
      <c r="K137" s="170">
        <v>22</v>
      </c>
      <c r="L137" s="170" t="e">
        <f t="shared" si="20"/>
        <v>#N/A</v>
      </c>
      <c r="M137" s="186" t="e">
        <f t="shared" si="21"/>
        <v>#N/A</v>
      </c>
      <c r="N137" s="59" t="e">
        <f t="shared" si="22"/>
        <v>#N/A</v>
      </c>
      <c r="O137" s="59" t="e">
        <f t="shared" si="23"/>
        <v>#N/A</v>
      </c>
      <c r="Q137" s="187"/>
      <c r="R137" s="188" t="str">
        <f t="shared" si="24"/>
        <v/>
      </c>
      <c r="S137" s="188" t="str">
        <f t="shared" si="25"/>
        <v/>
      </c>
      <c r="T137" s="188" t="str">
        <f t="shared" si="26"/>
        <v/>
      </c>
      <c r="U137" s="175"/>
      <c r="V137" s="175"/>
    </row>
    <row r="138" spans="1:23" x14ac:dyDescent="0.25">
      <c r="A138" s="170">
        <f t="shared" si="27"/>
        <v>0</v>
      </c>
      <c r="B138" s="361">
        <f>IF(AND(Котлы!$AB$8="EF 22",'Данные и  результаты'!$I$24=1,'Данные и  результаты'!$I$26=1),Все!A1714,)</f>
        <v>0</v>
      </c>
      <c r="C138" s="362">
        <f>IF(AND(Котлы!$AB$8="EF 22",'Данные и  результаты'!$I$24=1,'Данные и  результаты'!$I$26=1),Все!B1714,)</f>
        <v>0</v>
      </c>
      <c r="D138" s="362">
        <f>IF(AND(Котлы!$AB$8="EF 22",'Данные и  результаты'!$I$24=1,'Данные и  результаты'!$I$26=1),Все!C1714,)</f>
        <v>0</v>
      </c>
      <c r="E138" s="362">
        <f>IF(AND(Котлы!$AB$8="EF 22",'Данные и  результаты'!$I$24=1,'Данные и  результаты'!$I$26=1),Все!D1714,)</f>
        <v>0</v>
      </c>
      <c r="F138" s="350" t="s">
        <v>1482</v>
      </c>
      <c r="I138" s="170">
        <f t="shared" si="19"/>
        <v>0</v>
      </c>
      <c r="K138" s="170">
        <v>23</v>
      </c>
      <c r="L138" s="170" t="e">
        <f t="shared" si="20"/>
        <v>#N/A</v>
      </c>
      <c r="M138" s="186" t="e">
        <f t="shared" si="21"/>
        <v>#N/A</v>
      </c>
      <c r="N138" s="59" t="e">
        <f t="shared" si="22"/>
        <v>#N/A</v>
      </c>
      <c r="O138" s="59" t="e">
        <f t="shared" si="23"/>
        <v>#N/A</v>
      </c>
      <c r="Q138" s="187"/>
      <c r="R138" s="188"/>
      <c r="S138" s="188"/>
      <c r="T138" s="188"/>
      <c r="U138" s="175"/>
      <c r="V138" s="175"/>
    </row>
    <row r="139" spans="1:23" x14ac:dyDescent="0.25">
      <c r="A139" s="170">
        <f t="shared" si="27"/>
        <v>0</v>
      </c>
      <c r="B139" s="361">
        <f>IF(AND(OR(Котлы!$AB$8="EF 22",Котлы!$AB$8="EF 29"),'Данные и  результаты'!$I$24=1,'Данные и  результаты'!$I$26=1),Все!A1733,)</f>
        <v>0</v>
      </c>
      <c r="C139" s="362">
        <f>IF(AND(OR(Котлы!$AB$8="EF 22",Котлы!$AB$8="EF 29"),'Данные и  результаты'!$I$24=1,'Данные и  результаты'!$I$26=1),Все!B1733,)</f>
        <v>0</v>
      </c>
      <c r="D139" s="362">
        <f>IF(AND(OR(Котлы!$AB$8="EF 22",Котлы!$AB$8="EF 29"),'Данные и  результаты'!$I$24=1,'Данные и  результаты'!$I$26=1),Все!C1733,)</f>
        <v>0</v>
      </c>
      <c r="E139" s="362">
        <f>IF(AND(OR(Котлы!$AB$8="EF 22",Котлы!$AB$8="EF 29"),'Данные и  результаты'!$I$24=1,'Данные и  результаты'!$I$26=1),Все!D1733,)</f>
        <v>0</v>
      </c>
      <c r="F139" s="350" t="s">
        <v>1483</v>
      </c>
      <c r="I139" s="170">
        <f t="shared" si="19"/>
        <v>0</v>
      </c>
      <c r="K139" s="170">
        <v>24</v>
      </c>
      <c r="L139" s="170" t="e">
        <f t="shared" si="20"/>
        <v>#N/A</v>
      </c>
      <c r="M139" s="186" t="e">
        <f t="shared" si="21"/>
        <v>#N/A</v>
      </c>
      <c r="N139" s="59" t="e">
        <f t="shared" si="22"/>
        <v>#N/A</v>
      </c>
      <c r="O139" s="59" t="e">
        <f t="shared" si="23"/>
        <v>#N/A</v>
      </c>
      <c r="Q139" s="187"/>
      <c r="R139" s="188"/>
      <c r="S139" s="188"/>
      <c r="T139" s="188"/>
      <c r="U139" s="175"/>
      <c r="V139" s="175"/>
    </row>
    <row r="140" spans="1:23" x14ac:dyDescent="0.25">
      <c r="A140" s="170">
        <f t="shared" si="27"/>
        <v>0</v>
      </c>
      <c r="B140" s="361">
        <f>IF(AND(OR(Котлы!$AB$8="EF 29",Котлы!$AB$8="EF 36",Котлы!$AB$8="EF 46"),'Данные и  результаты'!$I$24=1,OR('Данные и  результаты'!$I$26=2,'Данные и  результаты'!$I$26=3)),Все!A1785,)</f>
        <v>0</v>
      </c>
      <c r="C140" s="362">
        <f>IF(AND(OR(Котлы!$AB$8="EF 29",Котлы!$AB$8="EF 36",Котлы!$AB$8="EF 46"),'Данные и  результаты'!$I$24=1,OR('Данные и  результаты'!$I$26=2,'Данные и  результаты'!$I$26=3)),Все!B1785,)</f>
        <v>0</v>
      </c>
      <c r="D140" s="362">
        <f>IF(AND(OR(Котлы!$AB$8="EF 29",Котлы!$AB$8="EF 36",Котлы!$AB$8="EF 46"),'Данные и  результаты'!$I$24=1,OR('Данные и  результаты'!$I$26=2,'Данные и  результаты'!$I$26=3)),Все!C1785,)</f>
        <v>0</v>
      </c>
      <c r="E140" s="362">
        <f>IF(AND(OR(Котлы!$AB$8="EF 29",Котлы!$AB$8="EF 36",Котлы!$AB$8="EF 46"),'Данные и  результаты'!$I$24=1,OR('Данные и  результаты'!$I$26=2,'Данные и  результаты'!$I$26=3)),Все!D1785,)</f>
        <v>0</v>
      </c>
      <c r="F140" s="350" t="s">
        <v>1490</v>
      </c>
      <c r="I140" s="170">
        <f t="shared" si="19"/>
        <v>0</v>
      </c>
      <c r="K140" s="170">
        <v>25</v>
      </c>
      <c r="L140" s="170" t="e">
        <f t="shared" si="20"/>
        <v>#N/A</v>
      </c>
      <c r="M140" s="186" t="e">
        <f t="shared" si="21"/>
        <v>#N/A</v>
      </c>
      <c r="N140" s="59" t="e">
        <f t="shared" si="22"/>
        <v>#N/A</v>
      </c>
      <c r="O140" s="59" t="e">
        <f t="shared" si="23"/>
        <v>#N/A</v>
      </c>
      <c r="Q140" s="187"/>
      <c r="R140" s="188"/>
      <c r="S140" s="188"/>
      <c r="T140" s="188"/>
      <c r="U140" s="175"/>
      <c r="V140" s="175"/>
    </row>
    <row r="141" spans="1:23" x14ac:dyDescent="0.25">
      <c r="B141" s="180" t="s">
        <v>190</v>
      </c>
      <c r="C141" s="156"/>
      <c r="D141" s="157"/>
      <c r="E141" s="463"/>
      <c r="M141" s="186"/>
      <c r="N141" s="59"/>
      <c r="O141" s="59"/>
      <c r="Q141" s="180" t="s">
        <v>190</v>
      </c>
      <c r="R141" s="156"/>
      <c r="S141" s="157"/>
      <c r="T141" s="463"/>
    </row>
    <row r="142" spans="1:23" ht="15.75" thickBot="1" x14ac:dyDescent="0.3">
      <c r="B142" s="86" t="s">
        <v>8</v>
      </c>
      <c r="C142" s="6" t="s">
        <v>9</v>
      </c>
      <c r="D142" s="6" t="s">
        <v>10</v>
      </c>
      <c r="E142" s="6" t="s">
        <v>1256</v>
      </c>
      <c r="F142" s="276"/>
      <c r="G142" s="384"/>
      <c r="H142" s="170" t="s">
        <v>1242</v>
      </c>
      <c r="M142" s="186"/>
      <c r="N142" s="59"/>
      <c r="O142" s="59"/>
      <c r="Q142" s="489" t="s">
        <v>8</v>
      </c>
      <c r="R142" s="490" t="s">
        <v>9</v>
      </c>
      <c r="S142" s="490" t="s">
        <v>10</v>
      </c>
      <c r="T142" s="490" t="str">
        <f>E142</f>
        <v>Цена, €</v>
      </c>
    </row>
    <row r="143" spans="1:23" x14ac:dyDescent="0.25">
      <c r="A143" s="170">
        <f>I143</f>
        <v>0</v>
      </c>
      <c r="B143" s="707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результаты'!$I$28=3)),Все!A1792,IF(AND(OR(Котлы!$AB$8="EF 36",Котлы!$AB$8="EF 46"),OR('Данные и  результаты'!$I$28=4,'Данные и  результаты'!$I$28=5)),Все!A1792,))</f>
        <v>0</v>
      </c>
      <c r="C143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результаты'!$I$28=3)),Все!B1792,IF(AND(OR(Котлы!$AB$8="EF 36",Котлы!$AB$8="EF 46"),OR('Данные и  результаты'!$I$28=4,'Данные и  результаты'!$I$28=5)),Все!B1792,))</f>
        <v>0</v>
      </c>
      <c r="D143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результаты'!$I$28=3)),Все!C1792,IF(AND(OR(Котлы!$AB$8="EF 36",Котлы!$AB$8="EF 46"),OR('Данные и  результаты'!$I$28=4,'Данные и  результаты'!$I$28=5)),Все!C1792,))</f>
        <v>0</v>
      </c>
      <c r="E143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результаты'!$I$28=3)),Все!D1792,IF(AND(OR(Котлы!$AB$8="EF 36",Котлы!$AB$8="EF 46"),OR('Данные и  результаты'!$I$28=4,'Данные и  результаты'!$I$28=5)),Все!D1792,))</f>
        <v>0</v>
      </c>
      <c r="F143" s="637" t="s">
        <v>1485</v>
      </c>
      <c r="I143" s="170">
        <f t="shared" ref="I143:I161" si="28">IF(ISTEXT(B143)=TRUE,1,0)</f>
        <v>0</v>
      </c>
      <c r="K143" s="170">
        <v>1</v>
      </c>
      <c r="L143" s="170" t="e">
        <f t="shared" ref="L143:L161" si="29">VLOOKUP(K143,$A$143:$E$161,2,FALSE)</f>
        <v>#N/A</v>
      </c>
      <c r="M143" s="186" t="e">
        <f t="shared" ref="M143:M161" si="30">VLOOKUP(K143,$A$143:$E$161,3,FALSE)</f>
        <v>#N/A</v>
      </c>
      <c r="N143" s="59" t="e">
        <f t="shared" ref="N143:N161" si="31">VLOOKUP(K143,$A$143:$E$161,4,FALSE)</f>
        <v>#N/A</v>
      </c>
      <c r="O143" s="59" t="e">
        <f t="shared" ref="O143:O161" si="32">VLOOKUP(K143,$A$143:$E$161,5,FALSE)</f>
        <v>#N/A</v>
      </c>
      <c r="P143" s="488" t="b">
        <v>0</v>
      </c>
      <c r="Q143" s="491" t="str">
        <f t="shared" si="5"/>
        <v/>
      </c>
      <c r="R143" s="492" t="str">
        <f>IF(ISNA(L143)=TRUE,"",IF(ISTEXT(M143)=TRUE,M143,IF(M143=0,"",IF(ISNUMBER(M143)=TRUE,M143,""))))</f>
        <v/>
      </c>
      <c r="S143" s="492" t="str">
        <f>IF(ISTEXT(L143)=TRUE,N143,"")</f>
        <v/>
      </c>
      <c r="T143" s="493" t="str">
        <f>IF(ISTEXT(L143)=TRUE,O143,"")</f>
        <v/>
      </c>
      <c r="U143" s="236" t="str">
        <f>IF(P143=TRUE,'Расчеты и текст'!R143,"")</f>
        <v/>
      </c>
      <c r="V143" s="136" t="str">
        <f>IF(P143=TRUE,'Расчеты и текст'!S143,"")</f>
        <v/>
      </c>
      <c r="W143" s="136" t="str">
        <f>IF(P143=TRUE,'Расчеты и текст'!T143,"")</f>
        <v/>
      </c>
    </row>
    <row r="144" spans="1:23" x14ac:dyDescent="0.25">
      <c r="A144" s="170">
        <f>A143+I144</f>
        <v>0</v>
      </c>
      <c r="B144" s="707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результаты'!$I$28=3)),Все!A1793,IF(AND(OR(Котлы!$AB$8="EF 36",Котлы!$AB$8="EF 46"),OR('Данные и  результаты'!$I$28=4,'Данные и  результаты'!$I$28=5)),Все!A1793,))</f>
        <v>0</v>
      </c>
      <c r="C144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результаты'!$I$28=3)),Все!B1793,IF(AND(OR(Котлы!$AB$8="EF 36",Котлы!$AB$8="EF 46"),OR('Данные и  результаты'!$I$28=4,'Данные и  результаты'!$I$28=5)),Все!B1793,))</f>
        <v>0</v>
      </c>
      <c r="D144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результаты'!$I$28=3)),Все!C1793,IF(AND(OR(Котлы!$AB$8="EF 36",Котлы!$AB$8="EF 46"),OR('Данные и  результаты'!$I$28=4,'Данные и  результаты'!$I$28=5)),Все!C1793,))</f>
        <v>0</v>
      </c>
      <c r="E144" s="708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результаты'!$I$28=3)),Все!D1793,IF(AND(OR(Котлы!$AB$8="EF 36",Котлы!$AB$8="EF 46"),OR('Данные и  результаты'!$I$28=4,'Данные и  результаты'!$I$28=5)),Все!D1793,))</f>
        <v>0</v>
      </c>
      <c r="F144" s="637" t="s">
        <v>1486</v>
      </c>
      <c r="I144" s="170">
        <f t="shared" si="28"/>
        <v>0</v>
      </c>
      <c r="K144" s="170">
        <v>2</v>
      </c>
      <c r="L144" s="170" t="e">
        <f t="shared" si="29"/>
        <v>#N/A</v>
      </c>
      <c r="M144" s="186" t="e">
        <f t="shared" si="30"/>
        <v>#N/A</v>
      </c>
      <c r="N144" s="59" t="e">
        <f t="shared" si="31"/>
        <v>#N/A</v>
      </c>
      <c r="O144" s="59" t="e">
        <f t="shared" si="32"/>
        <v>#N/A</v>
      </c>
      <c r="P144" s="488" t="b">
        <v>0</v>
      </c>
      <c r="Q144" s="497" t="str">
        <f t="shared" si="5"/>
        <v/>
      </c>
      <c r="R144" s="475" t="str">
        <f t="shared" ref="R144:R160" si="33">IF(ISNA(L144)=TRUE,"",IF(ISTEXT(M144)=TRUE,M144,IF(M144=0,"",IF(ISNUMBER(M144)=TRUE,M144,""))))</f>
        <v/>
      </c>
      <c r="S144" s="475" t="str">
        <f t="shared" ref="S144:S160" si="34">IF(ISTEXT(L144)=TRUE,N144,"")</f>
        <v/>
      </c>
      <c r="T144" s="498" t="str">
        <f t="shared" ref="T144:T160" si="35">IF(ISTEXT(L144)=TRUE,O144,"")</f>
        <v/>
      </c>
      <c r="U144" s="236" t="str">
        <f>IF(P144=TRUE,'Расчеты и текст'!R144,"")</f>
        <v/>
      </c>
      <c r="V144" s="136" t="str">
        <f>IF(P144=TRUE,'Расчеты и текст'!S144,"")</f>
        <v/>
      </c>
      <c r="W144" s="136" t="str">
        <f>IF(P144=TRUE,'Расчеты и текст'!T144,"")</f>
        <v/>
      </c>
    </row>
    <row r="145" spans="1:23" x14ac:dyDescent="0.25">
      <c r="A145" s="170">
        <f>A144+I145</f>
        <v>0</v>
      </c>
      <c r="B145" s="643">
        <f>IF(AND('Данные и  результаты'!$I$18=1,OR('Данные и  результаты'!$I$28=1,'Данные и  результаты'!$I$28=3)),Все!A859,IF(AND(OR(Котлы!$AB$8="EF 22",Котлы!$AB$8="EF 29",Котлы!$AB$8="EF 36",Котлы!$AB$8="EF 46",'Данные и  результаты'!$I$18=10),OR('Данные и  результаты'!$I$28=1,'Данные и  результаты'!$I$28=3)),Все!A859,IF(AND(OR(Котлы!$AB$8="EF 36",Котлы!$AB$8="EF 46",'Данные и  результаты'!$I$18=10),OR('Данные и  результаты'!$I$28=5)),Все!A859,)))</f>
        <v>0</v>
      </c>
      <c r="C145" s="644">
        <f>IF(AND('Данные и  результаты'!$I$18=1,OR('Данные и  результаты'!$I$28=1,'Данные и  результаты'!$I$28=3)),Все!B859,IF(AND(OR(Котлы!$AB$8="EF 22",Котлы!$AB$8="EF 29",Котлы!$AB$8="EF 36",Котлы!$AB$8="EF 46",'Данные и  результаты'!$I$18=10),OR('Данные и  результаты'!$I$28=1,'Данные и  результаты'!$I$28=3)),Все!B859,IF(AND(OR(Котлы!$AB$8="EF 36",Котлы!$AB$8="EF 46",'Данные и  результаты'!$I$18=10),OR('Данные и  результаты'!$I$28=5)),Все!B859,)))</f>
        <v>0</v>
      </c>
      <c r="D145" s="644">
        <f>IF(AND('Данные и  результаты'!$I$18=1,OR('Данные и  результаты'!$I$28=1,'Данные и  результаты'!$I$28=3)),Все!C859,IF(AND(OR(Котлы!$AB$8="EF 22",Котлы!$AB$8="EF 29",Котлы!$AB$8="EF 36",Котлы!$AB$8="EF 46",'Данные и  результаты'!$I$18=10),OR('Данные и  результаты'!$I$28=1,'Данные и  результаты'!$I$28=3)),Все!C859,IF(AND(OR(Котлы!$AB$8="EF 36",Котлы!$AB$8="EF 46",'Данные и  результаты'!$I$18=10),OR('Данные и  результаты'!$I$28=5)),Все!C859,)))</f>
        <v>0</v>
      </c>
      <c r="E145" s="644">
        <f>IF(AND('Данные и  результаты'!$I$18=1,OR('Данные и  результаты'!$I$28=1,'Данные и  результаты'!$I$28=3)),Все!D859,IF(AND(OR(Котлы!$AB$8="EF 22",Котлы!$AB$8="EF 29",Котлы!$AB$8="EF 36",Котлы!$AB$8="EF 46",'Данные и  результаты'!$I$18=10),OR('Данные и  результаты'!$I$28=1,'Данные и  результаты'!$I$28=3)),Все!D859,IF(AND(OR(Котлы!$AB$8="EF 36",Котлы!$AB$8="EF 46",'Данные и  результаты'!$I$18=10),OR('Данные и  результаты'!$I$28=5)),Все!D859,)))</f>
        <v>0</v>
      </c>
      <c r="F145" s="125" t="s">
        <v>21</v>
      </c>
      <c r="I145" s="170">
        <f t="shared" si="28"/>
        <v>0</v>
      </c>
      <c r="K145" s="170">
        <v>3</v>
      </c>
      <c r="L145" s="170" t="e">
        <f t="shared" si="29"/>
        <v>#N/A</v>
      </c>
      <c r="M145" s="186" t="e">
        <f t="shared" si="30"/>
        <v>#N/A</v>
      </c>
      <c r="N145" s="59" t="e">
        <f t="shared" si="31"/>
        <v>#N/A</v>
      </c>
      <c r="O145" s="59" t="e">
        <f t="shared" si="32"/>
        <v>#N/A</v>
      </c>
      <c r="P145" s="488" t="b">
        <v>0</v>
      </c>
      <c r="Q145" s="497" t="str">
        <f t="shared" ref="Q145:Q160" si="36">IF(ISTEXT(L145)=TRUE,L145,"")</f>
        <v/>
      </c>
      <c r="R145" s="475" t="str">
        <f t="shared" si="33"/>
        <v/>
      </c>
      <c r="S145" s="475" t="str">
        <f t="shared" si="34"/>
        <v/>
      </c>
      <c r="T145" s="498" t="str">
        <f t="shared" si="35"/>
        <v/>
      </c>
      <c r="U145" s="236" t="str">
        <f>IF(P145=TRUE,'Расчеты и текст'!R145,"")</f>
        <v/>
      </c>
      <c r="V145" s="136" t="str">
        <f>IF(P145=TRUE,'Расчеты и текст'!S145,"")</f>
        <v/>
      </c>
      <c r="W145" s="136" t="str">
        <f>IF(P145=TRUE,'Расчеты и текст'!T145,"")</f>
        <v/>
      </c>
    </row>
    <row r="146" spans="1:23" x14ac:dyDescent="0.25">
      <c r="A146" s="170">
        <f t="shared" ref="A146:A161" si="37">A145+I146</f>
        <v>0</v>
      </c>
      <c r="B146" s="647"/>
      <c r="C146" s="648"/>
      <c r="D146" s="648"/>
      <c r="E146" s="648"/>
      <c r="F146" s="131"/>
      <c r="I146" s="170">
        <f>IF(ISTEXT(B146)=TRUE,1,0)</f>
        <v>0</v>
      </c>
      <c r="K146" s="170">
        <v>4</v>
      </c>
      <c r="L146" s="170" t="e">
        <f t="shared" si="29"/>
        <v>#N/A</v>
      </c>
      <c r="M146" s="186" t="e">
        <f t="shared" si="30"/>
        <v>#N/A</v>
      </c>
      <c r="N146" s="59" t="e">
        <f t="shared" si="31"/>
        <v>#N/A</v>
      </c>
      <c r="O146" s="59" t="e">
        <f t="shared" si="32"/>
        <v>#N/A</v>
      </c>
      <c r="P146" s="488" t="b">
        <v>0</v>
      </c>
      <c r="Q146" s="497" t="str">
        <f t="shared" si="36"/>
        <v/>
      </c>
      <c r="R146" s="475" t="str">
        <f t="shared" si="33"/>
        <v/>
      </c>
      <c r="S146" s="475" t="str">
        <f t="shared" si="34"/>
        <v/>
      </c>
      <c r="T146" s="498" t="str">
        <f t="shared" si="35"/>
        <v/>
      </c>
      <c r="U146" s="236" t="str">
        <f>IF(P146=TRUE,'Расчеты и текст'!R146,"")</f>
        <v/>
      </c>
      <c r="V146" s="136" t="str">
        <f>IF(P146=TRUE,'Расчеты и текст'!S146,"")</f>
        <v/>
      </c>
      <c r="W146" s="136" t="str">
        <f>IF(P146=TRUE,'Расчеты и текст'!T146,"")</f>
        <v/>
      </c>
    </row>
    <row r="147" spans="1:23" x14ac:dyDescent="0.25">
      <c r="A147" s="170">
        <f t="shared" si="37"/>
        <v>0</v>
      </c>
      <c r="B147" s="647"/>
      <c r="C147" s="648"/>
      <c r="D147" s="648"/>
      <c r="E147" s="648"/>
      <c r="F147" s="638"/>
      <c r="G147" s="384"/>
      <c r="H147" s="384"/>
      <c r="I147" s="170">
        <f t="shared" si="28"/>
        <v>0</v>
      </c>
      <c r="K147" s="170">
        <v>5</v>
      </c>
      <c r="L147" s="170" t="e">
        <f t="shared" si="29"/>
        <v>#N/A</v>
      </c>
      <c r="M147" s="186" t="e">
        <f t="shared" si="30"/>
        <v>#N/A</v>
      </c>
      <c r="N147" s="59" t="e">
        <f t="shared" si="31"/>
        <v>#N/A</v>
      </c>
      <c r="O147" s="59" t="e">
        <f t="shared" si="32"/>
        <v>#N/A</v>
      </c>
      <c r="P147" s="488" t="b">
        <v>0</v>
      </c>
      <c r="Q147" s="497" t="str">
        <f t="shared" si="36"/>
        <v/>
      </c>
      <c r="R147" s="475" t="str">
        <f>IF(ISNA(L147)=TRUE,"",IF(ISTEXT(M147)=TRUE,M147,IF(M147=0,"",IF(ISNUMBER(M147)=TRUE,M147,""))))</f>
        <v/>
      </c>
      <c r="S147" s="475" t="str">
        <f>IF(ISTEXT(L147)=TRUE,N147,"")</f>
        <v/>
      </c>
      <c r="T147" s="498" t="str">
        <f t="shared" si="35"/>
        <v/>
      </c>
      <c r="U147" s="236" t="str">
        <f>IF(P147=TRUE,'Расчеты и текст'!R147,"")</f>
        <v/>
      </c>
      <c r="V147" s="136" t="str">
        <f>IF(P147=TRUE,'Расчеты и текст'!S147,"")</f>
        <v/>
      </c>
      <c r="W147" s="136" t="str">
        <f>IF(P147=TRUE,'Расчеты и текст'!T147,"")</f>
        <v/>
      </c>
    </row>
    <row r="148" spans="1:23" x14ac:dyDescent="0.25">
      <c r="A148" s="170">
        <f t="shared" si="37"/>
        <v>0</v>
      </c>
      <c r="B148" s="645">
        <f>IF(AND('Данные и  результаты'!$I$18=1,OR('Данные и  результаты'!$I$28=2,'Данные и  результаты'!$I$28=3)),Все!A860,IF(AND(OR(Котлы!$AB$8="EF 22",Котлы!$AB$8="EF 29",Котлы!$AB$8="EF 36",Котлы!$AB$8="EF 46",'Данные и  результаты'!$I$18=10),OR('Данные и  результаты'!$I$28=2,'Данные и  результаты'!$I$28=3)),Все!A860,IF(AND(OR(Котлы!$AB$8="EF 36",Котлы!$AB$8="EF 46",'Данные и  результаты'!$I$18=10),OR('Данные и  результаты'!$I$28=4,'Данные и  результаты'!$I$28=5)),Все!A861,)))</f>
        <v>0</v>
      </c>
      <c r="C148" s="646">
        <f>IF(AND('Данные и  результаты'!$I$18=1,OR('Данные и  результаты'!$I$28=2,'Данные и  результаты'!$I$28=3)),Все!B860,IF(AND(OR(Котлы!$AB$8="EF 22",Котлы!$AB$8="EF 29",Котлы!$AB$8="EF 36",Котлы!$AB$8="EF 46",'Данные и  результаты'!$I$18=10),OR('Данные и  результаты'!$I$28=2,'Данные и  результаты'!$I$28=3)),Все!B860,IF(AND(OR(Котлы!$AB$8="EF 36",Котлы!$AB$8="EF 46",'Данные и  результаты'!$I$18=10),OR('Данные и  результаты'!$I$28=4,'Данные и  результаты'!$I$28=5)),Все!B861,)))</f>
        <v>0</v>
      </c>
      <c r="D148" s="646">
        <f>IF(AND('Данные и  результаты'!$I$18=1,OR('Данные и  результаты'!$I$28=2,'Данные и  результаты'!$I$28=3)),Все!C860,IF(AND(OR(Котлы!$AB$8="EF 22",Котлы!$AB$8="EF 29",Котлы!$AB$8="EF 36",Котлы!$AB$8="EF 46",'Данные и  результаты'!$I$18=10),OR('Данные и  результаты'!$I$28=2,'Данные и  результаты'!$I$28=3)),Все!C860,IF(AND(OR(Котлы!$AB$8="EF 36",Котлы!$AB$8="EF 46",'Данные и  результаты'!$I$18=10),OR('Данные и  результаты'!$I$28=4,'Данные и  результаты'!$I$28=5)),Все!C861,)))</f>
        <v>0</v>
      </c>
      <c r="E148" s="646">
        <f>IF(AND('Данные и  результаты'!$I$18=1,OR('Данные и  результаты'!$I$28=2,'Данные и  результаты'!$I$28=3)),Все!D860,IF(AND(OR(Котлы!$AB$8="EF 22",Котлы!$AB$8="EF 29",Котлы!$AB$8="EF 36",Котлы!$AB$8="EF 46",'Данные и  результаты'!$I$18=10),OR('Данные и  результаты'!$I$28=2,'Данные и  результаты'!$I$28=3)),Все!D860,IF(AND(OR(Котлы!$AB$8="EF 36",Котлы!$AB$8="EF 46",'Данные и  результаты'!$I$18=10),OR('Данные и  результаты'!$I$28=4,'Данные и  результаты'!$I$28=5)),Все!D861,)))</f>
        <v>0</v>
      </c>
      <c r="F148" s="132" t="s">
        <v>98</v>
      </c>
      <c r="I148" s="170">
        <f>IF(ISTEXT(B148)=TRUE,1,0)</f>
        <v>0</v>
      </c>
      <c r="K148" s="170">
        <v>6</v>
      </c>
      <c r="L148" s="170" t="e">
        <f t="shared" si="29"/>
        <v>#N/A</v>
      </c>
      <c r="M148" s="186" t="e">
        <f t="shared" si="30"/>
        <v>#N/A</v>
      </c>
      <c r="N148" s="59" t="e">
        <f t="shared" si="31"/>
        <v>#N/A</v>
      </c>
      <c r="O148" s="59" t="e">
        <f t="shared" si="32"/>
        <v>#N/A</v>
      </c>
      <c r="P148" s="488" t="b">
        <v>0</v>
      </c>
      <c r="Q148" s="497" t="str">
        <f t="shared" si="36"/>
        <v/>
      </c>
      <c r="R148" s="475" t="str">
        <f t="shared" si="33"/>
        <v/>
      </c>
      <c r="S148" s="475" t="str">
        <f t="shared" si="34"/>
        <v/>
      </c>
      <c r="T148" s="498" t="str">
        <f t="shared" si="35"/>
        <v/>
      </c>
      <c r="U148" s="236" t="str">
        <f>IF(P148=TRUE,'Расчеты и текст'!R148,"")</f>
        <v/>
      </c>
      <c r="V148" s="136" t="str">
        <f>IF(P148=TRUE,'Расчеты и текст'!S148,"")</f>
        <v/>
      </c>
      <c r="W148" s="136" t="str">
        <f>IF(P148=TRUE,'Расчеты и текст'!T148,"")</f>
        <v/>
      </c>
    </row>
    <row r="149" spans="1:23" x14ac:dyDescent="0.25">
      <c r="A149" s="170">
        <f t="shared" si="37"/>
        <v>0</v>
      </c>
      <c r="B149" s="709"/>
      <c r="C149" s="710"/>
      <c r="D149" s="710"/>
      <c r="E149" s="710"/>
      <c r="F149" s="261"/>
      <c r="I149" s="170">
        <f>IF(ISTEXT(B149)=TRUE,1,0)</f>
        <v>0</v>
      </c>
      <c r="K149" s="170">
        <v>7</v>
      </c>
      <c r="L149" s="170" t="e">
        <f t="shared" si="29"/>
        <v>#N/A</v>
      </c>
      <c r="M149" s="186" t="e">
        <f t="shared" si="30"/>
        <v>#N/A</v>
      </c>
      <c r="N149" s="59" t="e">
        <f t="shared" si="31"/>
        <v>#N/A</v>
      </c>
      <c r="O149" s="59" t="e">
        <f t="shared" si="32"/>
        <v>#N/A</v>
      </c>
      <c r="P149" s="488" t="b">
        <v>0</v>
      </c>
      <c r="Q149" s="497" t="str">
        <f t="shared" si="36"/>
        <v/>
      </c>
      <c r="R149" s="475" t="str">
        <f t="shared" si="33"/>
        <v/>
      </c>
      <c r="S149" s="475" t="str">
        <f t="shared" si="34"/>
        <v/>
      </c>
      <c r="T149" s="498" t="str">
        <f t="shared" si="35"/>
        <v/>
      </c>
      <c r="U149" s="236" t="str">
        <f>IF(P149=TRUE,'Расчеты и текст'!R149,"")</f>
        <v/>
      </c>
      <c r="V149" s="136" t="str">
        <f>IF(P149=TRUE,'Расчеты и текст'!S149,"")</f>
        <v/>
      </c>
      <c r="W149" s="136" t="str">
        <f>IF(P149=TRUE,'Расчеты и текст'!T149,"")</f>
        <v/>
      </c>
    </row>
    <row r="150" spans="1:23" x14ac:dyDescent="0.25">
      <c r="A150" s="170">
        <f t="shared" si="37"/>
        <v>0</v>
      </c>
      <c r="B150" s="709"/>
      <c r="C150" s="710"/>
      <c r="D150" s="710"/>
      <c r="E150" s="710"/>
      <c r="F150" s="261"/>
      <c r="I150" s="170">
        <f t="shared" si="28"/>
        <v>0</v>
      </c>
      <c r="K150" s="170">
        <v>8</v>
      </c>
      <c r="L150" s="170" t="e">
        <f t="shared" si="29"/>
        <v>#N/A</v>
      </c>
      <c r="M150" s="186" t="e">
        <f t="shared" si="30"/>
        <v>#N/A</v>
      </c>
      <c r="N150" s="59" t="e">
        <f t="shared" si="31"/>
        <v>#N/A</v>
      </c>
      <c r="O150" s="59" t="e">
        <f t="shared" si="32"/>
        <v>#N/A</v>
      </c>
      <c r="P150" s="488" t="b">
        <v>0</v>
      </c>
      <c r="Q150" s="497" t="str">
        <f t="shared" si="36"/>
        <v/>
      </c>
      <c r="R150" s="475" t="str">
        <f t="shared" si="33"/>
        <v/>
      </c>
      <c r="S150" s="475" t="str">
        <f t="shared" si="34"/>
        <v/>
      </c>
      <c r="T150" s="498" t="str">
        <f t="shared" si="35"/>
        <v/>
      </c>
      <c r="U150" s="236" t="str">
        <f>IF(P150=TRUE,'Расчеты и текст'!R150,"")</f>
        <v/>
      </c>
      <c r="V150" s="136" t="str">
        <f>IF(P150=TRUE,'Расчеты и текст'!S150,"")</f>
        <v/>
      </c>
      <c r="W150" s="136" t="str">
        <f>IF(P150=TRUE,'Расчеты и текст'!T150,"")</f>
        <v/>
      </c>
    </row>
    <row r="151" spans="1:23" x14ac:dyDescent="0.25">
      <c r="A151" s="170">
        <f t="shared" si="37"/>
        <v>0</v>
      </c>
      <c r="B151" s="709"/>
      <c r="C151" s="710"/>
      <c r="D151" s="710"/>
      <c r="E151" s="710"/>
      <c r="F151" s="261"/>
      <c r="I151" s="170">
        <f t="shared" si="28"/>
        <v>0</v>
      </c>
      <c r="K151" s="170">
        <v>9</v>
      </c>
      <c r="L151" s="170" t="e">
        <f t="shared" si="29"/>
        <v>#N/A</v>
      </c>
      <c r="M151" s="186" t="e">
        <f t="shared" si="30"/>
        <v>#N/A</v>
      </c>
      <c r="N151" s="59" t="e">
        <f t="shared" si="31"/>
        <v>#N/A</v>
      </c>
      <c r="O151" s="59" t="e">
        <f t="shared" si="32"/>
        <v>#N/A</v>
      </c>
      <c r="P151" s="488" t="b">
        <v>0</v>
      </c>
      <c r="Q151" s="497" t="str">
        <f t="shared" si="36"/>
        <v/>
      </c>
      <c r="R151" s="475" t="str">
        <f t="shared" si="33"/>
        <v/>
      </c>
      <c r="S151" s="475" t="str">
        <f t="shared" si="34"/>
        <v/>
      </c>
      <c r="T151" s="498" t="str">
        <f t="shared" si="35"/>
        <v/>
      </c>
      <c r="U151" s="236" t="str">
        <f>IF(P151=TRUE,'Расчеты и текст'!R151,"")</f>
        <v/>
      </c>
      <c r="V151" s="136" t="str">
        <f>IF(P151=TRUE,'Расчеты и текст'!S151,"")</f>
        <v/>
      </c>
      <c r="W151" s="136" t="str">
        <f>IF(P151=TRUE,'Расчеты и текст'!T151,"")</f>
        <v/>
      </c>
    </row>
    <row r="152" spans="1:23" x14ac:dyDescent="0.25">
      <c r="A152" s="170">
        <f t="shared" si="37"/>
        <v>0</v>
      </c>
      <c r="B152" s="649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результаты'!$I$28=3)),Все!A1796,IF(AND(OR(Котлы!$AB$8="EF 36",Котлы!$AB$8="EF 46"),OR('Данные и  результаты'!$I$28=4,'Данные и  результаты'!$I$28=5)),Все!A1796,))</f>
        <v>0</v>
      </c>
      <c r="C152" s="650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результаты'!$I$28=3)),Все!B1796,IF(AND(OR(Котлы!$AB$8="EF 36",Котлы!$AB$8="EF 46"),OR('Данные и  результаты'!$I$28=4,'Данные и  результаты'!$I$28=5)),Все!B1796,))</f>
        <v>0</v>
      </c>
      <c r="D152" s="650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результаты'!$I$28=3)),Все!C1796,IF(AND(OR(Котлы!$AB$8="EF 36",Котлы!$AB$8="EF 46"),OR('Данные и  результаты'!$I$28=4,'Данные и  результаты'!$I$28=5)),Все!C1796,))</f>
        <v>0</v>
      </c>
      <c r="E152" s="650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результаты'!$I$28=3)),Все!D1796,IF(AND(OR(Котлы!$AB$8="EF 36",Котлы!$AB$8="EF 46"),OR('Данные и  результаты'!$I$28=4,'Данные и  результаты'!$I$28=5)),Все!D1796,))</f>
        <v>0</v>
      </c>
      <c r="F152" s="637" t="s">
        <v>1484</v>
      </c>
      <c r="I152" s="170">
        <f t="shared" si="28"/>
        <v>0</v>
      </c>
      <c r="K152" s="170">
        <v>10</v>
      </c>
      <c r="L152" s="170" t="e">
        <f t="shared" si="29"/>
        <v>#N/A</v>
      </c>
      <c r="M152" s="186" t="e">
        <f t="shared" si="30"/>
        <v>#N/A</v>
      </c>
      <c r="N152" s="59" t="e">
        <f t="shared" si="31"/>
        <v>#N/A</v>
      </c>
      <c r="O152" s="59" t="e">
        <f t="shared" si="32"/>
        <v>#N/A</v>
      </c>
      <c r="P152" s="488" t="b">
        <v>0</v>
      </c>
      <c r="Q152" s="497" t="str">
        <f t="shared" si="36"/>
        <v/>
      </c>
      <c r="R152" s="475" t="str">
        <f t="shared" si="33"/>
        <v/>
      </c>
      <c r="S152" s="475" t="str">
        <f t="shared" si="34"/>
        <v/>
      </c>
      <c r="T152" s="498" t="str">
        <f>IF(ISTEXT(L152)=TRUE,O152,"")</f>
        <v/>
      </c>
      <c r="U152" s="236" t="str">
        <f>IF(P152=TRUE,'Расчеты и текст'!R152,"")</f>
        <v/>
      </c>
      <c r="V152" s="136" t="str">
        <f>IF(P152=TRUE,'Расчеты и текст'!S152,"")</f>
        <v/>
      </c>
      <c r="W152" s="136" t="str">
        <f>IF(P152=TRUE,'Расчеты и текст'!T152,"")</f>
        <v/>
      </c>
    </row>
    <row r="153" spans="1:23" ht="15.75" thickBot="1" x14ac:dyDescent="0.3">
      <c r="A153" s="170">
        <f t="shared" si="37"/>
        <v>0</v>
      </c>
      <c r="B153" s="651">
        <f>IF(AND('Данные и  результаты'!$I$18=1,'Данные и  результаты'!$I$28=3),Все!A857,IF(AND(OR(Котлы!$AB$8="EF 22",Котлы!$AB$8="EF 29",Котлы!$AB$8="EF 36",Котлы!$AB$8="EF 46",'Данные и  результаты'!$I$18=10),OR('Данные и  результаты'!$I$28=3)),Все!A857,IF(AND(OR(Котлы!$AB$8="EF 36",Котлы!$AB$8="EF 46",'Данные и  результаты'!$I$18=10),OR('Данные и  результаты'!$I$28=4,'Данные и  результаты'!$I$28=5)),Все!A857,)))</f>
        <v>0</v>
      </c>
      <c r="C153" s="652">
        <f>IF(AND('Данные и  результаты'!$I$18=1,'Данные и  результаты'!$I$28=3),Все!B857,IF(AND(OR(Котлы!$AB$8="EF 22",Котлы!$AB$8="EF 29",Котлы!$AB$8="EF 36",Котлы!$AB$8="EF 46",'Данные и  результаты'!$I$18=10),OR('Данные и  результаты'!$I$28=3)),Все!B857,IF(AND(OR(Котлы!$AB$8="EF 36",Котлы!$AB$8="EF 46",'Данные и  результаты'!$I$18=10),OR('Данные и  результаты'!$I$28=4,'Данные и  результаты'!$I$28=5)),Все!B857,)))</f>
        <v>0</v>
      </c>
      <c r="D153" s="652">
        <f>IF(AND('Данные и  результаты'!$I$18=1,'Данные и  результаты'!$I$28=3),Все!C857,IF(AND(OR(Котлы!$AB$8="EF 22",Котлы!$AB$8="EF 29",Котлы!$AB$8="EF 36",Котлы!$AB$8="EF 46",'Данные и  результаты'!$I$18=10),OR('Данные и  результаты'!$I$28=3)),Все!C857,IF(AND(OR(Котлы!$AB$8="EF 36",Котлы!$AB$8="EF 46",'Данные и  результаты'!$I$18=10),OR('Данные и  результаты'!$I$28=4,'Данные и  результаты'!$I$28=5)),Все!C857,)))</f>
        <v>0</v>
      </c>
      <c r="E153" s="652">
        <f>IF(AND('Данные и  результаты'!$I$18=1,'Данные и  результаты'!$I$28=3),Все!D857,IF(AND(OR(Котлы!$AB$8="EF 22",Котлы!$AB$8="EF 29",Котлы!$AB$8="EF 36",Котлы!$AB$8="EF 46",'Данные и  результаты'!$I$18=10),OR('Данные и  результаты'!$I$28=3)),Все!D857,IF(AND(OR(Котлы!$AB$8="EF 36",Котлы!$AB$8="EF 46",'Данные и  результаты'!$I$18=10),OR('Данные и  результаты'!$I$28=4,'Данные и  результаты'!$I$28=5)),Все!D857,)))</f>
        <v>0</v>
      </c>
      <c r="F153" s="262" t="s">
        <v>396</v>
      </c>
      <c r="I153" s="170">
        <f t="shared" si="28"/>
        <v>0</v>
      </c>
      <c r="K153" s="170">
        <v>11</v>
      </c>
      <c r="L153" s="170" t="e">
        <f t="shared" si="29"/>
        <v>#N/A</v>
      </c>
      <c r="M153" s="186" t="e">
        <f t="shared" si="30"/>
        <v>#N/A</v>
      </c>
      <c r="N153" s="59" t="e">
        <f t="shared" si="31"/>
        <v>#N/A</v>
      </c>
      <c r="O153" s="59" t="e">
        <f t="shared" si="32"/>
        <v>#N/A</v>
      </c>
      <c r="P153" s="488" t="b">
        <v>0</v>
      </c>
      <c r="Q153" s="494" t="str">
        <f t="shared" si="36"/>
        <v/>
      </c>
      <c r="R153" s="495" t="str">
        <f t="shared" si="33"/>
        <v/>
      </c>
      <c r="S153" s="495" t="str">
        <f t="shared" si="34"/>
        <v/>
      </c>
      <c r="T153" s="496" t="str">
        <f t="shared" si="35"/>
        <v/>
      </c>
      <c r="U153" s="236" t="str">
        <f>IF(P153=TRUE,'Расчеты и текст'!R153,"")</f>
        <v/>
      </c>
      <c r="V153" s="136" t="str">
        <f>IF(P153=TRUE,'Расчеты и текст'!S153,"")</f>
        <v/>
      </c>
      <c r="W153" s="136" t="str">
        <f>IF(P153=TRUE,'Расчеты и текст'!T153,"")</f>
        <v/>
      </c>
    </row>
    <row r="154" spans="1:23" x14ac:dyDescent="0.25">
      <c r="A154" s="170">
        <f t="shared" si="37"/>
        <v>0</v>
      </c>
      <c r="B154" s="645">
        <f>IF(AND('Данные и  результаты'!$I$18=1,'Данные и  результаты'!$I$28=3),Все!A863,IF(AND(OR('Данные и  результаты'!$I$18=1,Котлы!$AB$8="EF 22",Котлы!$AB$8="EF 29",Котлы!$AB$8="EF 36",Котлы!$AB$8="EF 46",'Данные и  результаты'!$I$18=10),OR('Данные и  результаты'!$I$28=1,'Данные и  результаты'!$I$28=2)),Все!A864,IF(AND(OR(Котлы!$AB$8="EF 22",Котлы!$AB$8="EF 29",Котлы!$AB$8="EF 36",Котлы!$AB$8="EF 46",'Данные и  результаты'!$I$18=10),OR('Данные и  результаты'!$I$28=3)),Все!A863,IF(AND(OR(Котлы!$AB$8="EF 36",Котлы!$AB$8="EF 46",'Данные и  результаты'!$I$18=10),OR('Данные и  результаты'!$I$28=4,'Данные и  результаты'!$I$28=5)),Все!A863,))))</f>
        <v>0</v>
      </c>
      <c r="C154" s="646">
        <f>IF(AND('Данные и  результаты'!$I$18=1,'Данные и  результаты'!$I$28=3),Все!B863,IF(AND(OR('Данные и  результаты'!$I$18=1,Котлы!$AB$8="EF 22",Котлы!$AB$8="EF 29",Котлы!$AB$8="EF 36",Котлы!$AB$8="EF 46",'Данные и  результаты'!$I$18=10),OR('Данные и  результаты'!$I$28=1,'Данные и  результаты'!$I$28=2)),Все!B864,IF(AND(OR(Котлы!$AB$8="EF 22",Котлы!$AB$8="EF 29",Котлы!$AB$8="EF 36",Котлы!$AB$8="EF 46",'Данные и  результаты'!$I$18=10),OR('Данные и  результаты'!$I$28=3)),Все!B863,IF(AND(OR(Котлы!$AB$8="EF 36",Котлы!$AB$8="EF 46",'Данные и  результаты'!$I$18=10),OR('Данные и  результаты'!$I$28=4,'Данные и  результаты'!$I$28=5)),Все!B863,))))</f>
        <v>0</v>
      </c>
      <c r="D154" s="646">
        <f>IF(AND('Данные и  результаты'!$I$18=1,'Данные и  результаты'!$I$28=3),Все!C863,IF(AND(OR('Данные и  результаты'!$I$18=1,Котлы!$AB$8="EF 22",Котлы!$AB$8="EF 29",Котлы!$AB$8="EF 36",Котлы!$AB$8="EF 46",'Данные и  результаты'!$I$18=10),OR('Данные и  результаты'!$I$28=1,'Данные и  результаты'!$I$28=2)),Все!C864,IF(AND(OR(Котлы!$AB$8="EF 22",Котлы!$AB$8="EF 29",Котлы!$AB$8="EF 36",Котлы!$AB$8="EF 46",'Данные и  результаты'!$I$18=10),OR('Данные и  результаты'!$I$28=3)),Все!C863,IF(AND(OR(Котлы!$AB$8="EF 36",Котлы!$AB$8="EF 46",'Данные и  результаты'!$I$18=10),OR('Данные и  результаты'!$I$28=4,'Данные и  результаты'!$I$28=5)),Все!C863,))))</f>
        <v>0</v>
      </c>
      <c r="E154" s="646">
        <f>IF(AND('Данные и  результаты'!$I$18=1,'Данные и  результаты'!$I$28=3),Все!D863,IF(AND(OR('Данные и  результаты'!$I$18=1,Котлы!$AB$8="EF 22",Котлы!$AB$8="EF 29",Котлы!$AB$8="EF 36",Котлы!$AB$8="EF 46",'Данные и  результаты'!$I$18=10),OR('Данные и  результаты'!$I$28=1,'Данные и  результаты'!$I$28=2)),Все!D864,IF(AND(OR(Котлы!$AB$8="EF 22",Котлы!$AB$8="EF 29",Котлы!$AB$8="EF 36",Котлы!$AB$8="EF 46",'Данные и  результаты'!$I$18=10),OR('Данные и  результаты'!$I$28=3)),Все!D863,IF(AND(OR(Котлы!$AB$8="EF 36",Котлы!$AB$8="EF 46",'Данные и  результаты'!$I$18=10),OR('Данные и  результаты'!$I$28=4,'Данные и  результаты'!$I$28=5)),Все!D863,))))</f>
        <v>0</v>
      </c>
      <c r="F154" s="131" t="s">
        <v>399</v>
      </c>
      <c r="I154" s="170">
        <f t="shared" si="28"/>
        <v>0</v>
      </c>
      <c r="K154" s="170">
        <v>12</v>
      </c>
      <c r="L154" s="170" t="e">
        <f t="shared" si="29"/>
        <v>#N/A</v>
      </c>
      <c r="M154" s="186" t="e">
        <f t="shared" si="30"/>
        <v>#N/A</v>
      </c>
      <c r="N154" s="59" t="e">
        <f t="shared" si="31"/>
        <v>#N/A</v>
      </c>
      <c r="O154" s="59" t="e">
        <f t="shared" si="32"/>
        <v>#N/A</v>
      </c>
      <c r="P154" s="175"/>
      <c r="Q154" s="466" t="str">
        <f t="shared" si="36"/>
        <v/>
      </c>
      <c r="R154" s="475" t="str">
        <f t="shared" si="33"/>
        <v/>
      </c>
      <c r="S154" s="475" t="str">
        <f t="shared" si="34"/>
        <v/>
      </c>
      <c r="T154" s="475" t="str">
        <f t="shared" si="35"/>
        <v/>
      </c>
      <c r="U154" s="175"/>
      <c r="V154" s="175"/>
      <c r="W154" s="175"/>
    </row>
    <row r="155" spans="1:23" x14ac:dyDescent="0.25">
      <c r="A155" s="170">
        <f t="shared" si="37"/>
        <v>0</v>
      </c>
      <c r="B155" s="647"/>
      <c r="C155" s="648"/>
      <c r="D155" s="648"/>
      <c r="E155" s="648"/>
      <c r="F155" s="706" t="s">
        <v>660</v>
      </c>
      <c r="G155" s="384"/>
      <c r="H155" s="384"/>
      <c r="I155" s="170">
        <f t="shared" si="28"/>
        <v>0</v>
      </c>
      <c r="K155" s="170">
        <v>13</v>
      </c>
      <c r="L155" s="170" t="e">
        <f t="shared" si="29"/>
        <v>#N/A</v>
      </c>
      <c r="M155" s="186" t="e">
        <f t="shared" si="30"/>
        <v>#N/A</v>
      </c>
      <c r="N155" s="59" t="e">
        <f t="shared" si="31"/>
        <v>#N/A</v>
      </c>
      <c r="O155" s="59" t="e">
        <f t="shared" si="32"/>
        <v>#N/A</v>
      </c>
      <c r="P155" s="175"/>
      <c r="Q155" s="187" t="str">
        <f t="shared" si="36"/>
        <v/>
      </c>
      <c r="R155" s="188" t="str">
        <f t="shared" si="33"/>
        <v/>
      </c>
      <c r="S155" s="188" t="str">
        <f t="shared" si="34"/>
        <v/>
      </c>
      <c r="T155" s="188" t="str">
        <f>IF(ISTEXT(L155)=TRUE,O155,"")</f>
        <v/>
      </c>
      <c r="U155" s="175"/>
      <c r="V155" s="175"/>
    </row>
    <row r="156" spans="1:23" x14ac:dyDescent="0.25">
      <c r="A156" s="170">
        <f t="shared" si="37"/>
        <v>0</v>
      </c>
      <c r="B156" s="647"/>
      <c r="C156" s="648"/>
      <c r="D156" s="648"/>
      <c r="E156" s="648"/>
      <c r="F156" s="706" t="s">
        <v>661</v>
      </c>
      <c r="G156" s="384"/>
      <c r="H156" s="384"/>
      <c r="I156" s="170">
        <f t="shared" si="28"/>
        <v>0</v>
      </c>
      <c r="K156" s="170">
        <v>14</v>
      </c>
      <c r="L156" s="170" t="e">
        <f t="shared" si="29"/>
        <v>#N/A</v>
      </c>
      <c r="M156" s="186" t="e">
        <f t="shared" si="30"/>
        <v>#N/A</v>
      </c>
      <c r="N156" s="59" t="e">
        <f t="shared" si="31"/>
        <v>#N/A</v>
      </c>
      <c r="O156" s="59" t="e">
        <f t="shared" si="32"/>
        <v>#N/A</v>
      </c>
      <c r="P156" s="175"/>
      <c r="Q156" s="187" t="str">
        <f t="shared" si="36"/>
        <v/>
      </c>
      <c r="R156" s="188" t="str">
        <f t="shared" si="33"/>
        <v/>
      </c>
      <c r="S156" s="188" t="str">
        <f t="shared" si="34"/>
        <v/>
      </c>
      <c r="T156" s="188" t="str">
        <f t="shared" si="35"/>
        <v/>
      </c>
      <c r="U156" s="175"/>
      <c r="V156" s="175"/>
    </row>
    <row r="157" spans="1:23" x14ac:dyDescent="0.25">
      <c r="A157" s="170">
        <f t="shared" si="37"/>
        <v>0</v>
      </c>
      <c r="B157" s="645">
        <f>IF(AND('Данные и  результаты'!$I$14=1,'Данные и  результаты'!$I$18=8),Все!A553,)</f>
        <v>0</v>
      </c>
      <c r="C157" s="646">
        <f>IF(AND('Данные и  результаты'!$I$14=1,'Данные и  результаты'!$I$18=8),Все!B553,)</f>
        <v>0</v>
      </c>
      <c r="D157" s="646">
        <f>IF(AND('Данные и  результаты'!$I$14=1,'Данные и  результаты'!$I$18=8),Все!C553,)</f>
        <v>0</v>
      </c>
      <c r="E157" s="646">
        <f>IF(AND('Данные и  результаты'!$I$14=1,'Данные и  результаты'!$I$18=8),Все!D553,)</f>
        <v>0</v>
      </c>
      <c r="F157" s="356" t="s">
        <v>566</v>
      </c>
      <c r="I157" s="170">
        <f t="shared" si="28"/>
        <v>0</v>
      </c>
      <c r="K157" s="170">
        <v>15</v>
      </c>
      <c r="L157" s="170" t="e">
        <f t="shared" si="29"/>
        <v>#N/A</v>
      </c>
      <c r="M157" s="186" t="e">
        <f t="shared" si="30"/>
        <v>#N/A</v>
      </c>
      <c r="N157" s="59" t="e">
        <f t="shared" si="31"/>
        <v>#N/A</v>
      </c>
      <c r="O157" s="59" t="e">
        <f t="shared" si="32"/>
        <v>#N/A</v>
      </c>
      <c r="P157" s="175"/>
      <c r="Q157" s="187" t="str">
        <f t="shared" si="36"/>
        <v/>
      </c>
      <c r="R157" s="188" t="str">
        <f t="shared" si="33"/>
        <v/>
      </c>
      <c r="S157" s="188" t="str">
        <f t="shared" si="34"/>
        <v/>
      </c>
      <c r="T157" s="188" t="str">
        <f t="shared" si="35"/>
        <v/>
      </c>
      <c r="U157" s="175"/>
      <c r="V157" s="175"/>
    </row>
    <row r="158" spans="1:23" x14ac:dyDescent="0.25">
      <c r="A158" s="170">
        <f t="shared" si="37"/>
        <v>0</v>
      </c>
      <c r="B158" s="645">
        <f>IF(AND('Данные и  результаты'!$I$14=1,'Данные и  результаты'!$I$18=8),Все!A585,)</f>
        <v>0</v>
      </c>
      <c r="C158" s="646">
        <f>IF(AND('Данные и  результаты'!$I$14=1,'Данные и  результаты'!$I$18=8),Все!B585,)</f>
        <v>0</v>
      </c>
      <c r="D158" s="646">
        <f>IF(AND('Данные и  результаты'!$I$14=1,'Данные и  результаты'!$I$18=8),Все!C585,)</f>
        <v>0</v>
      </c>
      <c r="E158" s="646">
        <f>IF(AND('Данные и  результаты'!$I$14=1,'Данные и  результаты'!$I$18=8),Все!D585,)</f>
        <v>0</v>
      </c>
      <c r="F158" s="357" t="s">
        <v>667</v>
      </c>
      <c r="I158" s="170">
        <f t="shared" si="28"/>
        <v>0</v>
      </c>
      <c r="K158" s="170">
        <v>16</v>
      </c>
      <c r="L158" s="170" t="e">
        <f t="shared" si="29"/>
        <v>#N/A</v>
      </c>
      <c r="M158" s="186" t="e">
        <f t="shared" si="30"/>
        <v>#N/A</v>
      </c>
      <c r="N158" s="59" t="e">
        <f t="shared" si="31"/>
        <v>#N/A</v>
      </c>
      <c r="O158" s="59" t="e">
        <f t="shared" si="32"/>
        <v>#N/A</v>
      </c>
      <c r="P158" s="175"/>
      <c r="Q158" s="187" t="str">
        <f t="shared" si="36"/>
        <v/>
      </c>
      <c r="R158" s="188" t="str">
        <f t="shared" si="33"/>
        <v/>
      </c>
      <c r="S158" s="188" t="str">
        <f t="shared" si="34"/>
        <v/>
      </c>
      <c r="T158" s="188" t="str">
        <f t="shared" si="35"/>
        <v/>
      </c>
      <c r="U158" s="175"/>
      <c r="V158" s="175"/>
    </row>
    <row r="159" spans="1:23" x14ac:dyDescent="0.25">
      <c r="A159" s="170">
        <f t="shared" si="37"/>
        <v>0</v>
      </c>
      <c r="B159" s="645">
        <f>IF(AND('Данные и  результаты'!$I$14=1,'Данные и  результаты'!$I$18=9),Все!A551,)</f>
        <v>0</v>
      </c>
      <c r="C159" s="646">
        <f>IF(AND('Данные и  результаты'!$I$14=1,'Данные и  результаты'!$I$18=9),Все!B551,)</f>
        <v>0</v>
      </c>
      <c r="D159" s="646">
        <f>IF(AND('Данные и  результаты'!$I$14=1,'Данные и  результаты'!$I$18=9),Все!C551,)</f>
        <v>0</v>
      </c>
      <c r="E159" s="646">
        <f>IF(AND('Данные и  результаты'!$I$14=1,'Данные и  результаты'!$I$18=9),Все!D551,)</f>
        <v>0</v>
      </c>
      <c r="F159" s="356" t="s">
        <v>564</v>
      </c>
      <c r="I159" s="170">
        <f t="shared" si="28"/>
        <v>0</v>
      </c>
      <c r="K159" s="170">
        <v>17</v>
      </c>
      <c r="L159" s="170" t="e">
        <f t="shared" si="29"/>
        <v>#N/A</v>
      </c>
      <c r="M159" s="186" t="e">
        <f t="shared" si="30"/>
        <v>#N/A</v>
      </c>
      <c r="N159" s="59" t="e">
        <f t="shared" si="31"/>
        <v>#N/A</v>
      </c>
      <c r="O159" s="59" t="e">
        <f t="shared" si="32"/>
        <v>#N/A</v>
      </c>
      <c r="P159" s="175"/>
      <c r="Q159" s="187" t="str">
        <f t="shared" si="36"/>
        <v/>
      </c>
      <c r="R159" s="188" t="str">
        <f t="shared" si="33"/>
        <v/>
      </c>
      <c r="S159" s="188" t="str">
        <f t="shared" si="34"/>
        <v/>
      </c>
      <c r="T159" s="188" t="str">
        <f t="shared" si="35"/>
        <v/>
      </c>
      <c r="U159" s="175"/>
      <c r="V159" s="175"/>
    </row>
    <row r="160" spans="1:23" x14ac:dyDescent="0.25">
      <c r="A160" s="170">
        <f t="shared" si="37"/>
        <v>0</v>
      </c>
      <c r="B160" s="645">
        <f>IF(AND('Данные и  результаты'!$I$14=1,'Данные и  результаты'!$I$18=9),Все!A586,)</f>
        <v>0</v>
      </c>
      <c r="C160" s="646">
        <f>IF(AND('Данные и  результаты'!$I$14=1,'Данные и  результаты'!$I$18=9),Все!B586,)</f>
        <v>0</v>
      </c>
      <c r="D160" s="646">
        <f>IF(AND('Данные и  результаты'!$I$14=1,'Данные и  результаты'!$I$18=9),Все!C586,)</f>
        <v>0</v>
      </c>
      <c r="E160" s="646">
        <f>IF(AND('Данные и  результаты'!$I$14=1,'Данные и  результаты'!$I$18=9),Все!D586,)</f>
        <v>0</v>
      </c>
      <c r="F160" s="357" t="s">
        <v>668</v>
      </c>
      <c r="I160" s="170">
        <f t="shared" si="28"/>
        <v>0</v>
      </c>
      <c r="K160" s="170">
        <v>18</v>
      </c>
      <c r="L160" s="170" t="e">
        <f t="shared" si="29"/>
        <v>#N/A</v>
      </c>
      <c r="M160" s="186" t="e">
        <f t="shared" si="30"/>
        <v>#N/A</v>
      </c>
      <c r="N160" s="59" t="e">
        <f t="shared" si="31"/>
        <v>#N/A</v>
      </c>
      <c r="O160" s="59" t="e">
        <f t="shared" si="32"/>
        <v>#N/A</v>
      </c>
      <c r="P160" s="175"/>
      <c r="Q160" s="187" t="str">
        <f t="shared" si="36"/>
        <v/>
      </c>
      <c r="R160" s="188" t="str">
        <f t="shared" si="33"/>
        <v/>
      </c>
      <c r="S160" s="188" t="str">
        <f t="shared" si="34"/>
        <v/>
      </c>
      <c r="T160" s="188" t="str">
        <f t="shared" si="35"/>
        <v/>
      </c>
      <c r="U160" s="175"/>
      <c r="V160" s="175"/>
    </row>
    <row r="161" spans="1:24" x14ac:dyDescent="0.25">
      <c r="A161" s="170">
        <f t="shared" si="37"/>
        <v>0</v>
      </c>
      <c r="B161" s="645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результаты'!$I$28=3)),Все!A1794,IF(AND(OR(Котлы!$AB$8="EF 36",Котлы!$AB$8="EF 46"),OR('Данные и  результаты'!$I$28=4,'Данные и  результаты'!$I$28=5)),Все!A1794,))</f>
        <v>0</v>
      </c>
      <c r="C161" s="646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результаты'!$I$28=3)),Все!B1794,IF(AND(OR(Котлы!$AB$8="EF 36",Котлы!$AB$8="EF 46"),OR('Данные и  результаты'!$I$28=4,'Данные и  результаты'!$I$28=5)),Все!B1794,))</f>
        <v>0</v>
      </c>
      <c r="D161" s="646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результаты'!$I$28=3)),Все!C1794,IF(AND(OR(Котлы!$AB$8="EF 36",Котлы!$AB$8="EF 46"),OR('Данные и  результаты'!$I$28=4,'Данные и  результаты'!$I$28=5)),Все!C1794,))</f>
        <v>0</v>
      </c>
      <c r="E161" s="646">
        <f>IF(AND(OR(Котлы!$AB$8="EF 22",Котлы!$AB$8="EF 29",Котлы!$AB$8="EF 36",Котлы!$AB$8="EF 46"),OR('Данные и  результаты'!$I$28=1,'Данные и  результаты'!$I$28=2,'Данные и  результаты'!$I$28=3)),Все!D1794,IF(AND(OR(Котлы!$AB$8="EF 36",Котлы!$AB$8="EF 46"),OR('Данные и  результаты'!$I$28=4,'Данные и  результаты'!$I$28=5)),Все!D1794,))</f>
        <v>0</v>
      </c>
      <c r="F161" s="357" t="s">
        <v>1487</v>
      </c>
      <c r="I161" s="170">
        <f t="shared" si="28"/>
        <v>0</v>
      </c>
      <c r="K161" s="170">
        <v>19</v>
      </c>
      <c r="L161" s="170" t="e">
        <f t="shared" si="29"/>
        <v>#N/A</v>
      </c>
      <c r="M161" s="186" t="e">
        <f t="shared" si="30"/>
        <v>#N/A</v>
      </c>
      <c r="N161" s="59" t="e">
        <f t="shared" si="31"/>
        <v>#N/A</v>
      </c>
      <c r="O161" s="59" t="e">
        <f t="shared" si="32"/>
        <v>#N/A</v>
      </c>
      <c r="P161" s="175"/>
      <c r="Q161" s="187"/>
      <c r="R161" s="188"/>
      <c r="S161" s="188"/>
      <c r="T161" s="188"/>
      <c r="U161" s="175"/>
      <c r="V161" s="175"/>
    </row>
    <row r="162" spans="1:24" x14ac:dyDescent="0.25">
      <c r="B162" s="181" t="s">
        <v>185</v>
      </c>
      <c r="C162" s="182"/>
      <c r="D162" s="182"/>
      <c r="E162" s="182"/>
      <c r="M162" s="186"/>
      <c r="N162" s="59"/>
      <c r="O162" s="59"/>
      <c r="Q162" s="181" t="s">
        <v>317</v>
      </c>
      <c r="R162" s="213" t="str">
        <f>IF(OR('Данные и  результаты'!$I$28=1,'Данные и  результаты'!$I$28=2),1,IF(OR('Данные и  результаты'!$I$28=3,'Данные и  результаты'!$I$28=4),2,IF(OR('Данные и  результаты'!$I$28=5,'Данные и  результаты'!$I$28=6),3,"")))</f>
        <v/>
      </c>
      <c r="S162" s="182"/>
      <c r="T162" s="182"/>
    </row>
    <row r="163" spans="1:24" ht="15.75" thickBot="1" x14ac:dyDescent="0.3">
      <c r="B163" s="86" t="s">
        <v>8</v>
      </c>
      <c r="C163" s="6" t="s">
        <v>9</v>
      </c>
      <c r="D163" s="6" t="s">
        <v>10</v>
      </c>
      <c r="E163" s="6" t="s">
        <v>1256</v>
      </c>
      <c r="M163" s="186"/>
      <c r="N163" s="59"/>
      <c r="O163" s="59"/>
      <c r="Q163" s="489" t="s">
        <v>8</v>
      </c>
      <c r="R163" s="490" t="s">
        <v>9</v>
      </c>
      <c r="S163" s="490" t="s">
        <v>10</v>
      </c>
      <c r="T163" s="490" t="str">
        <f>E163</f>
        <v>Цена, €</v>
      </c>
    </row>
    <row r="164" spans="1:24" x14ac:dyDescent="0.25">
      <c r="A164" s="170">
        <f>I164</f>
        <v>0</v>
      </c>
      <c r="B164" s="360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результаты'!$I$30=1),Все!A1554,IF(AND('Данные и  результаты'!$I$18=4,'Данные и  результаты'!$I$22=1,'Данные и  результаты'!$I$30=1),,))</f>
        <v>0</v>
      </c>
      <c r="C164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результаты'!$I$30=1),Все!B1554,IF(AND('Данные и  результаты'!$I$18=4,'Данные и  результаты'!$I$22=1,'Данные и  результаты'!$I$30=1),,))</f>
        <v>0</v>
      </c>
      <c r="D164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результаты'!$I$30=1),Все!C1554,IF(AND('Данные и  результаты'!$I$18=4,'Данные и  результаты'!$I$22=1,'Данные и  результаты'!$I$30=1),,))</f>
        <v>0</v>
      </c>
      <c r="E164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результаты'!$I$30=1),Все!D1554,IF(AND('Данные и  результаты'!$I$18=4,'Данные и  результаты'!$I$22=1,'Данные и  результаты'!$I$30=1),,))</f>
        <v>0</v>
      </c>
      <c r="F164" s="460" t="s">
        <v>86</v>
      </c>
      <c r="I164" s="170">
        <f>IF(ISTEXT(B164)=TRUE,1,0)</f>
        <v>0</v>
      </c>
      <c r="K164" s="170">
        <v>1</v>
      </c>
      <c r="L164" s="170" t="e">
        <f>VLOOKUP(K164,$A$164:$E$179,2,FALSE)</f>
        <v>#N/A</v>
      </c>
      <c r="M164" s="186" t="e">
        <f>VLOOKUP(K164,$A$164:$E$179,3,FALSE)</f>
        <v>#N/A</v>
      </c>
      <c r="N164" s="59" t="e">
        <f>VLOOKUP(K164,$A$164:$E$179,4,FALSE)</f>
        <v>#N/A</v>
      </c>
      <c r="O164" s="59" t="e">
        <f>VLOOKUP(K164,$A$164:$E$179,5,FALSE)</f>
        <v>#N/A</v>
      </c>
      <c r="P164" s="488" t="b">
        <v>0</v>
      </c>
      <c r="Q164" s="491" t="str">
        <f>IF(ISTEXT(L164)=TRUE,L164,"")</f>
        <v/>
      </c>
      <c r="R164" s="492" t="str">
        <f>IF(ISNA(M164)=TRUE,"",IF(ISTEXT(M164)=TRUE,M164,IF(M164=0,"",IF(ISNUMBER(M164)=TRUE,M164,""))))</f>
        <v/>
      </c>
      <c r="S164" s="492" t="str">
        <f>IF(ISTEXT(L164)=TRUE,N164,"")</f>
        <v/>
      </c>
      <c r="T164" s="493" t="str">
        <f>IF(ISTEXT(L164)=TRUE,O164,"")</f>
        <v/>
      </c>
      <c r="U164" s="236" t="str">
        <f>IF(P164=TRUE,'Расчеты и текст'!R164,"")</f>
        <v/>
      </c>
      <c r="V164" s="136" t="str">
        <f>IF(P164=TRUE,'Расчеты и текст'!S164,"")</f>
        <v/>
      </c>
      <c r="W164" s="136" t="str">
        <f>IF(P164=TRUE,'Расчеты и текст'!T164,"")</f>
        <v/>
      </c>
      <c r="X164" s="136" t="str">
        <f>IF(ISNUMBER(W164)=TRUE,W164*'Данные и  результаты'!G72,"")</f>
        <v/>
      </c>
    </row>
    <row r="165" spans="1:24" x14ac:dyDescent="0.25">
      <c r="A165" s="170">
        <f t="shared" ref="A165:A179" si="38">A164+I165</f>
        <v>0</v>
      </c>
      <c r="B165" s="360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результаты'!$I$30=1),Все!A1555,IF(AND('Данные и  результаты'!$I$18=4,'Данные и  результаты'!$I$22=1,'Данные и  результаты'!$I$30=1),,))</f>
        <v>0</v>
      </c>
      <c r="C165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результаты'!$I$30=1),Все!B1555,IF(AND('Данные и  результаты'!$I$18=4,'Данные и  результаты'!$I$22=1,'Данные и  результаты'!$I$30=1),,))</f>
        <v>0</v>
      </c>
      <c r="D165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результаты'!$I$30=1),Все!C1555,IF(AND('Данные и  результаты'!$I$18=4,'Данные и  результаты'!$I$22=1,'Данные и  результаты'!$I$30=1),,))</f>
        <v>0</v>
      </c>
      <c r="E165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результаты'!$I$30=1),Все!D1555,IF(AND('Данные и  результаты'!$I$18=4,'Данные и  результаты'!$I$22=1,'Данные и  результаты'!$I$30=1),,))</f>
        <v>0</v>
      </c>
      <c r="F165" s="461" t="s">
        <v>88</v>
      </c>
      <c r="I165" s="170">
        <f>IF(ISTEXT(B165)=TRUE,1,0)</f>
        <v>0</v>
      </c>
      <c r="K165" s="170">
        <v>2</v>
      </c>
      <c r="L165" s="170" t="e">
        <f t="shared" ref="L165:L179" si="39">VLOOKUP(K165,$A$164:$E$179,2,FALSE)</f>
        <v>#N/A</v>
      </c>
      <c r="M165" s="186" t="e">
        <f t="shared" ref="M165:M179" si="40">VLOOKUP(K165,$A$164:$E$179,3,FALSE)</f>
        <v>#N/A</v>
      </c>
      <c r="N165" s="59" t="e">
        <f t="shared" ref="N165:N179" si="41">VLOOKUP(K165,$A$164:$E$179,4,FALSE)</f>
        <v>#N/A</v>
      </c>
      <c r="O165" s="59" t="e">
        <f t="shared" ref="O165:O179" si="42">VLOOKUP(K165,$A$164:$E$179,5,FALSE)</f>
        <v>#N/A</v>
      </c>
      <c r="P165" s="488" t="b">
        <v>0</v>
      </c>
      <c r="Q165" s="497" t="str">
        <f t="shared" si="5"/>
        <v/>
      </c>
      <c r="R165" s="475" t="str">
        <f t="shared" ref="R165:R171" si="43">IF(ISNA(M165)=TRUE,"",IF(ISTEXT(M165)=TRUE,M165,IF(M165=0,"",IF(ISNUMBER(M165)=TRUE,M165,""))))</f>
        <v/>
      </c>
      <c r="S165" s="475" t="str">
        <f>IF(ISTEXT(L165)=TRUE,N165,"")</f>
        <v/>
      </c>
      <c r="T165" s="498" t="str">
        <f>IF(ISTEXT(L165)=TRUE,O165,"")</f>
        <v/>
      </c>
      <c r="U165" s="236" t="str">
        <f>IF(P165=TRUE,'Расчеты и текст'!R165,"")</f>
        <v/>
      </c>
      <c r="V165" s="136" t="str">
        <f>IF(P165=TRUE,'Расчеты и текст'!S165,"")</f>
        <v/>
      </c>
      <c r="W165" s="136" t="str">
        <f>IF(P165=TRUE,'Расчеты и текст'!T165,"")</f>
        <v/>
      </c>
      <c r="X165" s="136" t="str">
        <f>IF(ISNUMBER(W165)=TRUE,W165*'Данные и  результаты'!G73,"")</f>
        <v/>
      </c>
    </row>
    <row r="166" spans="1:24" x14ac:dyDescent="0.25">
      <c r="A166" s="170">
        <f t="shared" si="38"/>
        <v>0</v>
      </c>
      <c r="B166" s="360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результаты'!$I$30=1),Все!A1557,IF(AND('Данные и  результаты'!$I$18=4,'Данные и  результаты'!$I$22=1,'Данные и  результаты'!$I$30=1),,))</f>
        <v>0</v>
      </c>
      <c r="C166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результаты'!$I$30=1),Все!B1557,IF(AND('Данные и  результаты'!$I$18=4,'Данные и  результаты'!$I$22=1,'Данные и  результаты'!$I$30=1),,))</f>
        <v>0</v>
      </c>
      <c r="D166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результаты'!$I$30=1),Все!C1557,IF(AND('Данные и  результаты'!$I$18=4,'Данные и  результаты'!$I$22=1,'Данные и  результаты'!$I$30=1),,))</f>
        <v>0</v>
      </c>
      <c r="E166" s="654">
        <f>IF(AND(OR('Данные и  результаты'!$I$18=1,'Данные и  результаты'!$I$18=3,Котлы!$AB$8="GT 224",Котлы!$AB$8="GT 225",Котлы!$AB$8="GT 226",Котлы!$AB$8="GT 227"),'Данные и  результаты'!$I$22=1,'Данные и  результаты'!$I$30=1),Все!D1557,IF(AND('Данные и  результаты'!$I$18=4,'Данные и  результаты'!$I$22=1,'Данные и  результаты'!$I$30=1),,))</f>
        <v>0</v>
      </c>
      <c r="F166" s="462" t="s">
        <v>90</v>
      </c>
      <c r="I166" s="170">
        <f t="shared" ref="I166:I179" si="44">IF(ISTEXT(B166)=TRUE,1,0)</f>
        <v>0</v>
      </c>
      <c r="K166" s="170">
        <v>3</v>
      </c>
      <c r="L166" s="170" t="e">
        <f t="shared" si="39"/>
        <v>#N/A</v>
      </c>
      <c r="M166" s="186" t="e">
        <f t="shared" si="40"/>
        <v>#N/A</v>
      </c>
      <c r="N166" s="59" t="e">
        <f t="shared" si="41"/>
        <v>#N/A</v>
      </c>
      <c r="O166" s="59" t="e">
        <f t="shared" si="42"/>
        <v>#N/A</v>
      </c>
      <c r="P166" s="488" t="b">
        <v>0</v>
      </c>
      <c r="Q166" s="497" t="str">
        <f t="shared" si="5"/>
        <v/>
      </c>
      <c r="R166" s="475" t="str">
        <f t="shared" si="43"/>
        <v/>
      </c>
      <c r="S166" s="475" t="str">
        <f>IF(ISTEXT(L166)=TRUE,N166,"")</f>
        <v/>
      </c>
      <c r="T166" s="498" t="str">
        <f>IF(ISTEXT(L166)=TRUE,O166,"")</f>
        <v/>
      </c>
      <c r="U166" s="236" t="str">
        <f>IF(P166=TRUE,'Расчеты и текст'!R166,"")</f>
        <v/>
      </c>
      <c r="V166" s="136" t="str">
        <f>IF(P166=TRUE,'Расчеты и текст'!S166,"")</f>
        <v/>
      </c>
      <c r="W166" s="136" t="str">
        <f>IF(P166=TRUE,'Расчеты и текст'!T166,"")</f>
        <v/>
      </c>
      <c r="X166" s="136" t="str">
        <f>IF(ISNUMBER(W166)=TRUE,W166*'Данные и  результаты'!G74,"")</f>
        <v/>
      </c>
    </row>
    <row r="167" spans="1:24" x14ac:dyDescent="0.25">
      <c r="A167" s="170">
        <f t="shared" si="38"/>
        <v>0</v>
      </c>
      <c r="B167" s="361">
        <f>IF(AND('Данные и  результаты'!$I$18=1,'Данные и  результаты'!$I$22=2,'Данные и  результаты'!$I$30=1),Все!A729,IF(AND(OR('Данные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результаты'!$I$30=1),Все!A1536,))</f>
        <v>0</v>
      </c>
      <c r="C167" s="362">
        <f>IF(AND('Данные и  результаты'!$I$18=1,'Данные и  результаты'!$I$22=2,'Данные и  результаты'!$I$30=1),Все!B729,IF(AND(OR('Данные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результаты'!$I$30=1),Все!B1536,))</f>
        <v>0</v>
      </c>
      <c r="D167" s="362">
        <f>IF(AND('Данные и  результаты'!$I$18=1,'Данные и  результаты'!$I$22=2,'Данные и  результаты'!$I$30=1),Все!C729,IF(AND(OR('Данные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результаты'!$I$30=1),Все!C1536,))</f>
        <v>0</v>
      </c>
      <c r="E167" s="362">
        <f>IF(AND('Данные и  результаты'!$I$18=1,'Данные и  результаты'!$I$22=2,'Данные и  результаты'!$I$30=1),Все!D729,IF(AND(OR('Данные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результаты'!$I$30=1),Все!D1536,))</f>
        <v>0</v>
      </c>
      <c r="F167" s="451" t="s">
        <v>1249</v>
      </c>
      <c r="I167" s="170">
        <f>IF(ISTEXT(B167)=TRUE,1,0)</f>
        <v>0</v>
      </c>
      <c r="K167" s="170">
        <v>4</v>
      </c>
      <c r="L167" s="170" t="e">
        <f t="shared" si="39"/>
        <v>#N/A</v>
      </c>
      <c r="M167" s="186" t="e">
        <f t="shared" si="40"/>
        <v>#N/A</v>
      </c>
      <c r="N167" s="59" t="e">
        <f t="shared" si="41"/>
        <v>#N/A</v>
      </c>
      <c r="O167" s="59" t="e">
        <f t="shared" si="42"/>
        <v>#N/A</v>
      </c>
      <c r="P167" s="488" t="b">
        <v>0</v>
      </c>
      <c r="Q167" s="497" t="str">
        <f t="shared" si="5"/>
        <v/>
      </c>
      <c r="R167" s="475" t="str">
        <f t="shared" si="43"/>
        <v/>
      </c>
      <c r="S167" s="475" t="str">
        <f>IF(ISTEXT(L167)=TRUE,N167,"")</f>
        <v/>
      </c>
      <c r="T167" s="498" t="str">
        <f>IF(ISTEXT(L167)=TRUE,O167,"")</f>
        <v/>
      </c>
      <c r="U167" s="236" t="str">
        <f>IF(P167=TRUE,'Расчеты и текст'!R167,"")</f>
        <v/>
      </c>
      <c r="V167" s="136" t="str">
        <f>IF(P167=TRUE,'Расчеты и текст'!S167,"")</f>
        <v/>
      </c>
      <c r="W167" s="136" t="str">
        <f>IF(P167=TRUE,'Расчеты и текст'!T167,"")</f>
        <v/>
      </c>
      <c r="X167" s="136" t="str">
        <f>IF(ISNUMBER(W167)=TRUE,W167*'Данные и  результаты'!G75,"")</f>
        <v/>
      </c>
    </row>
    <row r="168" spans="1:24" ht="15.75" thickBot="1" x14ac:dyDescent="0.3">
      <c r="A168" s="170">
        <f t="shared" si="38"/>
        <v>0</v>
      </c>
      <c r="B168" s="361">
        <f>IF(AND('Данные и  результаты'!$I$18=1,'Данные и  результаты'!$I$22=2,'Данные и  результаты'!$I$30=1),Все!A730,IF(AND(OR('Данные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результаты'!$I$30=1),Все!A1527,))</f>
        <v>0</v>
      </c>
      <c r="C168" s="362">
        <f>IF(AND('Данные и  результаты'!$I$18=1,'Данные и  результаты'!$I$22=2,'Данные и  результаты'!$I$30=1),Все!B730,IF(AND(OR('Данные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результаты'!$I$30=1),Все!B1527,))</f>
        <v>0</v>
      </c>
      <c r="D168" s="362">
        <f>IF(AND('Данные и  результаты'!$I$18=1,'Данные и  результаты'!$I$22=2,'Данные и  результаты'!$I$30=1),Все!C730,IF(AND(OR('Данные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результаты'!$I$30=1),Все!C1527,))</f>
        <v>0</v>
      </c>
      <c r="E168" s="362">
        <f>IF(AND('Данные и  результаты'!$I$18=1,'Данные и  результаты'!$I$22=2,'Данные и  результаты'!$I$30=1),Все!D730,IF(AND(OR('Данные и  результаты'!$I$18=1,'Данные и  результаты'!$I$18=3,'Данные и  результаты'!$I$18=4,Котлы!$AB$8="GT 224",Котлы!$AB$8="GT 225",Котлы!$AB$8="GT 226",Котлы!$AB$8="GT 227",'Данные и  результаты'!$I$18=10),'Данные и  результаты'!$I$22=2,'Данные и  результаты'!$I$30=1),Все!D1527,))</f>
        <v>0</v>
      </c>
      <c r="F168" s="451" t="s">
        <v>1250</v>
      </c>
      <c r="I168" s="170">
        <f t="shared" si="44"/>
        <v>0</v>
      </c>
      <c r="K168" s="170">
        <v>5</v>
      </c>
      <c r="L168" s="170" t="e">
        <f t="shared" si="39"/>
        <v>#N/A</v>
      </c>
      <c r="M168" s="186" t="e">
        <f t="shared" si="40"/>
        <v>#N/A</v>
      </c>
      <c r="N168" s="59" t="e">
        <f t="shared" si="41"/>
        <v>#N/A</v>
      </c>
      <c r="O168" s="59" t="e">
        <f t="shared" si="42"/>
        <v>#N/A</v>
      </c>
      <c r="P168" s="488" t="b">
        <v>0</v>
      </c>
      <c r="Q168" s="494" t="str">
        <f t="shared" si="5"/>
        <v/>
      </c>
      <c r="R168" s="495" t="str">
        <f t="shared" si="43"/>
        <v/>
      </c>
      <c r="S168" s="495" t="str">
        <f>IF(ISTEXT(L168)=TRUE,N168,"")</f>
        <v/>
      </c>
      <c r="T168" s="496" t="str">
        <f>IF(ISTEXT(L168)=TRUE,O168,"")</f>
        <v/>
      </c>
      <c r="U168" s="236" t="str">
        <f>IF(P168=TRUE,'Расчеты и текст'!R168,"")</f>
        <v/>
      </c>
      <c r="V168" s="136" t="str">
        <f>IF(P168=TRUE,'Расчеты и текст'!S168,"")</f>
        <v/>
      </c>
      <c r="W168" s="136" t="str">
        <f>IF(P168=TRUE,'Расчеты и текст'!T168,"")</f>
        <v/>
      </c>
      <c r="X168" s="136" t="str">
        <f>W168</f>
        <v/>
      </c>
    </row>
    <row r="169" spans="1:24" x14ac:dyDescent="0.25">
      <c r="A169" s="170">
        <f t="shared" si="38"/>
        <v>0</v>
      </c>
      <c r="B169" s="361">
        <f>IF(AND(OR('Данные и  результаты'!$I$18=3,Котлы!$AB$8="GT 224",Котлы!$AB$8="GT 225",Котлы!$AB$8="GT 226",Котлы!$AB$8="GT 227"),'Данные и  результаты'!$I$22=2,'Данные и  результаты'!$I$30=1),Все!A1524,IF(AND(OR('Данные и  результаты'!$I$18=4,'Данные и  результаты'!$I$18=10),'Данные и  результаты'!$I$22=2,'Данные и  результаты'!$I$30=1),Все!A1546,))</f>
        <v>0</v>
      </c>
      <c r="C169" s="362">
        <f>IF(AND(OR('Данные и  результаты'!$I$18=3,Котлы!$AB$8="GT 224",Котлы!$AB$8="GT 225",Котлы!$AB$8="GT 226",Котлы!$AB$8="GT 227"),'Данные и  результаты'!$I$22=2,'Данные и  результаты'!$I$30=1),Все!B1524,IF(AND(OR('Данные и  результаты'!$I$18=4,'Данные и  результаты'!$I$18=10),'Данные и  результаты'!$I$22=2,'Данные и  результаты'!$I$30=1),Все!B1546,))</f>
        <v>0</v>
      </c>
      <c r="D169" s="362">
        <f>IF(AND(OR('Данные и  результаты'!$I$18=3,Котлы!$AB$8="GT 224",Котлы!$AB$8="GT 225",Котлы!$AB$8="GT 226",Котлы!$AB$8="GT 227"),'Данные и  результаты'!$I$22=2,'Данные и  результаты'!$I$30=1),Все!C1524,IF(AND(OR('Данные и  результаты'!$I$18=4,'Данные и  результаты'!$I$18=10),'Данные и  результаты'!$I$22=2,'Данные и  результаты'!$I$30=1),Все!C1546,))</f>
        <v>0</v>
      </c>
      <c r="E169" s="362">
        <f>IF(AND(OR('Данные и  результаты'!$I$18=3,Котлы!$AB$8="GT 224",Котлы!$AB$8="GT 225",Котлы!$AB$8="GT 226",Котлы!$AB$8="GT 227"),'Данные и  результаты'!$I$22=2,'Данные и  результаты'!$I$30=1),Все!D1524,IF(AND(OR('Данные и  результаты'!$I$18=4,'Данные и  результаты'!$I$18=10),'Данные и  результаты'!$I$22=2,'Данные и  результаты'!$I$30=1),Все!D1546,))</f>
        <v>0</v>
      </c>
      <c r="F169" s="451" t="s">
        <v>1251</v>
      </c>
      <c r="I169" s="170">
        <f t="shared" si="44"/>
        <v>0</v>
      </c>
      <c r="K169" s="170">
        <v>6</v>
      </c>
      <c r="L169" s="170" t="e">
        <f t="shared" si="39"/>
        <v>#N/A</v>
      </c>
      <c r="M169" s="186" t="e">
        <f t="shared" si="40"/>
        <v>#N/A</v>
      </c>
      <c r="N169" s="59" t="e">
        <f t="shared" si="41"/>
        <v>#N/A</v>
      </c>
      <c r="O169" s="59" t="e">
        <f t="shared" si="42"/>
        <v>#N/A</v>
      </c>
      <c r="Q169" s="187" t="str">
        <f t="shared" si="5"/>
        <v/>
      </c>
      <c r="R169" s="188" t="str">
        <f t="shared" si="43"/>
        <v/>
      </c>
      <c r="S169" s="188" t="str">
        <f t="shared" ref="S169:S179" si="45">IF(ISTEXT(L169)=TRUE,N169,"")</f>
        <v/>
      </c>
      <c r="T169" s="188" t="str">
        <f t="shared" ref="T169:T179" si="46">IF(ISTEXT(L169)=TRUE,O169,"")</f>
        <v/>
      </c>
    </row>
    <row r="170" spans="1:24" x14ac:dyDescent="0.25">
      <c r="A170" s="170">
        <f t="shared" si="38"/>
        <v>0</v>
      </c>
      <c r="B170" s="363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результаты'!$I$28=2),'Данные и  результаты'!$I$30=1),Все!A1523,IF(AND(OR('Данные и  результаты'!$I$18=4,'Данные и  результаты'!$I$18=10),'Данные и  результаты'!$I$22=2,'Данные и  результаты'!$I$30=1),Все!A1545,IF(AND(OR('Данные и  результаты'!$I$18=3,Котлы!$AB$8="GT 224",Котлы!$AB$8="GT 225",Котлы!$AB$8="GT 226",Котлы!$AB$8="GT 227"),'Данные и  результаты'!$I$22=2,OR('Данные и  результаты'!$I$28=3,'Данные и  результаты'!$I$28=4,'Данные и  результаты'!$I$28=5,'Данные и  результаты'!$I$28=6),'Данные и  результаты'!$I$30=1),Все!A1523,)))</f>
        <v>0</v>
      </c>
      <c r="C170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результаты'!$I$28=2),'Данные и  результаты'!$I$30=1),Все!B1523,IF(AND(OR('Данные и  результаты'!$I$18=4,'Данные и  результаты'!$I$18=10),'Данные и  результаты'!$I$22=2,'Данные и  результаты'!$I$30=1),Все!B1545,IF(AND(OR('Данные и  результаты'!$I$18=3,Котлы!$AB$8="GT 224",Котлы!$AB$8="GT 225",Котлы!$AB$8="GT 226",Котлы!$AB$8="GT 227"),'Данные и  результаты'!$I$22=2,OR('Данные и  результаты'!$I$28=3,'Данные и  результаты'!$I$28=4,'Данные и  результаты'!$I$28=5,'Данные и  результаты'!$I$28=6),'Данные и  результаты'!$I$30=1),Все!B1523,)))</f>
        <v>0</v>
      </c>
      <c r="D170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результаты'!$I$28=2),'Данные и  результаты'!$I$30=1),Все!C1523,IF(AND(OR('Данные и  результаты'!$I$18=4,'Данные и  результаты'!$I$18=10),'Данные и  результаты'!$I$22=2,'Данные и  результаты'!$I$30=1),Все!C1545,IF(AND(OR('Данные и  результаты'!$I$18=3,Котлы!$AB$8="GT 224",Котлы!$AB$8="GT 225",Котлы!$AB$8="GT 226",Котлы!$AB$8="GT 227"),'Данные и  результаты'!$I$22=2,OR('Данные и  результаты'!$I$28=3,'Данные и  результаты'!$I$28=4,'Данные и  результаты'!$I$28=5,'Данные и  результаты'!$I$28=6),'Данные и  результаты'!$I$30=1),Все!C1523,)))</f>
        <v>0</v>
      </c>
      <c r="E170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результаты'!$I$28=2),'Данные и  результаты'!$I$30=1),Все!D1523,IF(AND(OR('Данные и  результаты'!$I$18=4,'Данные и  результаты'!$I$18=10),'Данные и  результаты'!$I$22=2,'Данные и  результаты'!$I$30=1),Все!D1545,IF(AND(OR('Данные и  результаты'!$I$18=3,Котлы!$AB$8="GT 224",Котлы!$AB$8="GT 225",Котлы!$AB$8="GT 226",Котлы!$AB$8="GT 227"),'Данные и  результаты'!$I$22=2,OR('Данные и  результаты'!$I$28=3,'Данные и  результаты'!$I$28=4,'Данные и  результаты'!$I$28=5,'Данные и  результаты'!$I$28=6),'Данные и  результаты'!$I$30=1),Все!D1523,)))</f>
        <v>0</v>
      </c>
      <c r="F170" s="451" t="s">
        <v>1252</v>
      </c>
      <c r="I170" s="170">
        <f t="shared" si="44"/>
        <v>0</v>
      </c>
      <c r="K170" s="170">
        <v>7</v>
      </c>
      <c r="L170" s="170" t="e">
        <f t="shared" si="39"/>
        <v>#N/A</v>
      </c>
      <c r="M170" s="186" t="e">
        <f t="shared" si="40"/>
        <v>#N/A</v>
      </c>
      <c r="N170" s="59" t="e">
        <f t="shared" si="41"/>
        <v>#N/A</v>
      </c>
      <c r="O170" s="59" t="e">
        <f t="shared" si="42"/>
        <v>#N/A</v>
      </c>
      <c r="Q170" s="187" t="str">
        <f t="shared" si="5"/>
        <v/>
      </c>
      <c r="R170" s="188" t="str">
        <f t="shared" si="43"/>
        <v/>
      </c>
      <c r="S170" s="188" t="str">
        <f t="shared" si="45"/>
        <v/>
      </c>
      <c r="T170" s="188" t="str">
        <f t="shared" si="46"/>
        <v/>
      </c>
    </row>
    <row r="171" spans="1:24" x14ac:dyDescent="0.25">
      <c r="A171" s="170">
        <f t="shared" si="38"/>
        <v>0</v>
      </c>
      <c r="B171" s="363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результаты'!$I$28=2,'Данные и  результаты'!$I$28=3,'Данные и  результаты'!$I$28=4,'Данные и  результаты'!$I$28=5,'Данные и  результаты'!$I$28=6),'Данные и  результаты'!$I$30=1),Все!A1525,IF(AND(OR('Данные и  результаты'!$I$18=4,'Данные и  результаты'!$I$18=10),'Данные и  результаты'!$I$22=2,'Данные и  результаты'!$I$30=1),Все!A1544,))</f>
        <v>0</v>
      </c>
      <c r="C171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результаты'!$I$28=2,'Данные и  результаты'!$I$28=3,'Данные и  результаты'!$I$28=4,'Данные и  результаты'!$I$28=5,'Данные и  результаты'!$I$28=6),'Данные и  результаты'!$I$30=1),Все!B1525,IF(AND(OR('Данные и  результаты'!$I$18=4,'Данные и  результаты'!$I$18=10),'Данные и  результаты'!$I$22=2,'Данные и  результаты'!$I$30=1),Все!B1544,))</f>
        <v>0</v>
      </c>
      <c r="D171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результаты'!$I$28=2,'Данные и  результаты'!$I$28=3,'Данные и  результаты'!$I$28=4,'Данные и  результаты'!$I$28=5,'Данные и  результаты'!$I$28=6),'Данные и  результаты'!$I$30=1),Все!C1525,IF(AND(OR('Данные и  результаты'!$I$18=4,'Данные и  результаты'!$I$18=10),'Данные и  результаты'!$I$22=2,'Данные и  результаты'!$I$30=1),Все!C1544,))</f>
        <v>0</v>
      </c>
      <c r="E171" s="364">
        <f>IF(AND(OR('Данные и  результаты'!$I$18=3,Котлы!$AB$8="GT 224",Котлы!$AB$8="GT 225",Котлы!$AB$8="GT 226",Котлы!$AB$8="GT 227"),'Данные и  результаты'!$I$22=2,OR('Данные и  результаты'!$I$28=1,'Данные и  результаты'!$I$28=2,'Данные и  результаты'!$I$28=3,'Данные и  результаты'!$I$28=4,'Данные и  результаты'!$I$28=5,'Данные и  результаты'!$I$28=6),'Данные и  результаты'!$I$30=1),Все!D1525,IF(AND(OR('Данные и  результаты'!$I$18=4,'Данные и  результаты'!$I$18=10),'Данные и  результаты'!$I$22=2,'Данные и  результаты'!$I$30=1),Все!D1544,))</f>
        <v>0</v>
      </c>
      <c r="F171" s="451" t="s">
        <v>1253</v>
      </c>
      <c r="I171" s="170">
        <f t="shared" si="44"/>
        <v>0</v>
      </c>
      <c r="K171" s="170">
        <v>8</v>
      </c>
      <c r="L171" s="170" t="e">
        <f t="shared" si="39"/>
        <v>#N/A</v>
      </c>
      <c r="M171" s="186" t="e">
        <f t="shared" si="40"/>
        <v>#N/A</v>
      </c>
      <c r="N171" s="59" t="e">
        <f t="shared" si="41"/>
        <v>#N/A</v>
      </c>
      <c r="O171" s="59" t="e">
        <f t="shared" si="42"/>
        <v>#N/A</v>
      </c>
      <c r="Q171" s="187" t="str">
        <f t="shared" si="5"/>
        <v/>
      </c>
      <c r="R171" s="188" t="str">
        <f t="shared" si="43"/>
        <v/>
      </c>
      <c r="S171" s="188" t="str">
        <f t="shared" si="45"/>
        <v/>
      </c>
      <c r="T171" s="188" t="str">
        <f>IF(ISTEXT(L171)=TRUE,O171,"")</f>
        <v/>
      </c>
    </row>
    <row r="172" spans="1:24" x14ac:dyDescent="0.25">
      <c r="A172" s="170">
        <f t="shared" si="38"/>
        <v>0</v>
      </c>
      <c r="B172" s="363">
        <f>IF(AND(OR('Данные и  результаты'!$I$18=6,'Данные и  результаты'!$I$18=7),'Данные и  результаты'!$I$30=1),Все!A507,)</f>
        <v>0</v>
      </c>
      <c r="C172" s="364">
        <f>IF(AND(OR('Данные и  результаты'!$I$18=6,'Данные и  результаты'!$I$18=7),'Данные и  результаты'!$I$30=1),Все!B507,)</f>
        <v>0</v>
      </c>
      <c r="D172" s="364">
        <f>IF(AND(OR('Данные и  результаты'!$I$18=6,'Данные и  результаты'!$I$18=7),'Данные и  результаты'!$I$30=1),Все!C507,)</f>
        <v>0</v>
      </c>
      <c r="E172" s="364">
        <f>IF(AND(OR('Данные и  результаты'!$I$18=6,'Данные и  результаты'!$I$18=7),'Данные и  результаты'!$I$30=1),Все!D507,)</f>
        <v>0</v>
      </c>
      <c r="F172" s="351" t="s">
        <v>1497</v>
      </c>
      <c r="I172" s="170">
        <f t="shared" si="44"/>
        <v>0</v>
      </c>
      <c r="K172" s="170">
        <v>9</v>
      </c>
      <c r="L172" s="170" t="e">
        <f t="shared" si="39"/>
        <v>#N/A</v>
      </c>
      <c r="M172" s="186" t="e">
        <f t="shared" si="40"/>
        <v>#N/A</v>
      </c>
      <c r="N172" s="59" t="e">
        <f t="shared" si="41"/>
        <v>#N/A</v>
      </c>
      <c r="O172" s="59" t="e">
        <f t="shared" si="42"/>
        <v>#N/A</v>
      </c>
      <c r="Q172" s="187"/>
      <c r="R172" s="188"/>
      <c r="S172" s="188" t="str">
        <f t="shared" si="45"/>
        <v/>
      </c>
      <c r="T172" s="188" t="str">
        <f t="shared" si="46"/>
        <v/>
      </c>
    </row>
    <row r="173" spans="1:24" x14ac:dyDescent="0.25">
      <c r="A173" s="170">
        <f t="shared" si="38"/>
        <v>0</v>
      </c>
      <c r="B173" s="363">
        <f>IF(AND(OR('Данные и  результаты'!$I$18=6,'Данные и  результаты'!$I$18=7),'Данные и  результаты'!$I$30=1),Все!A508,)</f>
        <v>0</v>
      </c>
      <c r="C173" s="364">
        <f>IF(AND(OR('Данные и  результаты'!$I$18=6,'Данные и  результаты'!$I$18=7),'Данные и  результаты'!$I$30=1),Все!B508,)</f>
        <v>0</v>
      </c>
      <c r="D173" s="364">
        <f>IF(AND(OR('Данные и  результаты'!$I$18=6,'Данные и  результаты'!$I$18=7),'Данные и  результаты'!$I$30=1),Все!C508,)</f>
        <v>0</v>
      </c>
      <c r="E173" s="364">
        <f>IF(AND(OR('Данные и  результаты'!$I$18=6,'Данные и  результаты'!$I$18=7),'Данные и  результаты'!$I$30=1),Все!D508,)</f>
        <v>0</v>
      </c>
      <c r="F173" s="352" t="s">
        <v>1498</v>
      </c>
      <c r="I173" s="170">
        <f t="shared" si="44"/>
        <v>0</v>
      </c>
      <c r="K173" s="170">
        <v>10</v>
      </c>
      <c r="L173" s="170" t="e">
        <f t="shared" si="39"/>
        <v>#N/A</v>
      </c>
      <c r="M173" s="186" t="e">
        <f t="shared" si="40"/>
        <v>#N/A</v>
      </c>
      <c r="N173" s="59" t="e">
        <f t="shared" si="41"/>
        <v>#N/A</v>
      </c>
      <c r="O173" s="59" t="e">
        <f t="shared" si="42"/>
        <v>#N/A</v>
      </c>
      <c r="Q173" s="187"/>
      <c r="R173" s="188"/>
      <c r="S173" s="188" t="str">
        <f t="shared" si="45"/>
        <v/>
      </c>
      <c r="T173" s="188" t="str">
        <f t="shared" si="46"/>
        <v/>
      </c>
    </row>
    <row r="174" spans="1:24" x14ac:dyDescent="0.25">
      <c r="A174" s="170">
        <f t="shared" si="38"/>
        <v>0</v>
      </c>
      <c r="B174" s="363">
        <f>IF(AND(OR('Данные и  результаты'!$I$18=6,'Данные и  результаты'!$I$18=7),'Данные и  результаты'!$I$30=1),Все!A509,)</f>
        <v>0</v>
      </c>
      <c r="C174" s="364">
        <f>IF(AND(OR('Данные и  результаты'!$I$18=6,'Данные и  результаты'!$I$18=7),'Данные и  результаты'!$I$30=1),Все!B509,)</f>
        <v>0</v>
      </c>
      <c r="D174" s="364">
        <f>IF(AND(OR('Данные и  результаты'!$I$18=6,'Данные и  результаты'!$I$18=7),'Данные и  результаты'!$I$30=1),Все!C509,)</f>
        <v>0</v>
      </c>
      <c r="E174" s="364">
        <f>IF(AND(OR('Данные и  результаты'!$I$18=6,'Данные и  результаты'!$I$18=7),'Данные и  результаты'!$I$30=1),Все!D509,)</f>
        <v>0</v>
      </c>
      <c r="F174" s="351" t="s">
        <v>1499</v>
      </c>
      <c r="I174" s="170">
        <f t="shared" si="44"/>
        <v>0</v>
      </c>
      <c r="K174" s="170">
        <v>11</v>
      </c>
      <c r="L174" s="170" t="e">
        <f t="shared" si="39"/>
        <v>#N/A</v>
      </c>
      <c r="M174" s="186" t="e">
        <f t="shared" si="40"/>
        <v>#N/A</v>
      </c>
      <c r="N174" s="59" t="e">
        <f t="shared" si="41"/>
        <v>#N/A</v>
      </c>
      <c r="O174" s="59" t="e">
        <f t="shared" si="42"/>
        <v>#N/A</v>
      </c>
      <c r="Q174" s="187"/>
      <c r="R174" s="188"/>
      <c r="S174" s="188" t="str">
        <f t="shared" si="45"/>
        <v/>
      </c>
      <c r="T174" s="188" t="str">
        <f t="shared" si="46"/>
        <v/>
      </c>
    </row>
    <row r="175" spans="1:24" x14ac:dyDescent="0.25">
      <c r="A175" s="170">
        <f t="shared" si="38"/>
        <v>0</v>
      </c>
      <c r="B175" s="363">
        <f>IF(AND(OR('Данные и  результаты'!$I$18=8,'Данные и  результаты'!$I$18=9),'Данные и  результаты'!$I$22=1,'Данные и  результаты'!$I$28=1,'Данные и  результаты'!$I$30=1),Все!A591,IF(AND(OR(Котлы!$AB$8="EF 22",Котлы!$AB$8="EF 29",Котлы!$AB$8="EF 36",Котлы!$AB$8="EF 46"),'Данные и  результаты'!$I$30=1),Все!A1773,))</f>
        <v>0</v>
      </c>
      <c r="C175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результаты'!$I$30=1),Все!B591,IF(AND(OR(Котлы!$AB$8="EF 22",Котлы!$AB$8="EF 29",Котлы!$AB$8="EF 36",Котлы!$AB$8="EF 46"),'Данные и  результаты'!$I$30=1),Все!B1773,))</f>
        <v>0</v>
      </c>
      <c r="D175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результаты'!$I$30=1),Все!C591,IF(AND(OR(Котлы!$AB$8="EF 22",Котлы!$AB$8="EF 29",Котлы!$AB$8="EF 36",Котлы!$AB$8="EF 46"),'Данные и  результаты'!$I$30=1),Все!C1773,))</f>
        <v>0</v>
      </c>
      <c r="E175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результаты'!$I$30=1),Все!D591,IF(AND(OR(Котлы!$AB$8="EF 22",Котлы!$AB$8="EF 29",Котлы!$AB$8="EF 36",Котлы!$AB$8="EF 46"),'Данные и  результаты'!$I$30=1),Все!D1773,))</f>
        <v>0</v>
      </c>
      <c r="F175" s="353" t="s">
        <v>1500</v>
      </c>
      <c r="I175" s="170">
        <f t="shared" si="44"/>
        <v>0</v>
      </c>
      <c r="K175" s="170">
        <v>12</v>
      </c>
      <c r="L175" s="170" t="e">
        <f t="shared" si="39"/>
        <v>#N/A</v>
      </c>
      <c r="M175" s="186" t="e">
        <f t="shared" si="40"/>
        <v>#N/A</v>
      </c>
      <c r="N175" s="59" t="e">
        <f t="shared" si="41"/>
        <v>#N/A</v>
      </c>
      <c r="O175" s="59" t="e">
        <f t="shared" si="42"/>
        <v>#N/A</v>
      </c>
      <c r="Q175" s="187"/>
      <c r="R175" s="188"/>
      <c r="S175" s="188" t="str">
        <f t="shared" si="45"/>
        <v/>
      </c>
      <c r="T175" s="188" t="str">
        <f t="shared" si="46"/>
        <v/>
      </c>
    </row>
    <row r="176" spans="1:24" x14ac:dyDescent="0.25">
      <c r="A176" s="170">
        <f t="shared" si="38"/>
        <v>0</v>
      </c>
      <c r="B176" s="363">
        <f>IF(AND(OR('Данные и  результаты'!$I$18=8,'Данные и  результаты'!$I$18=9),'Данные и  результаты'!$I$22=1,'Данные и  результаты'!$I$28=1,'Данные и  результаты'!$I$30=1),Все!A592,IF(AND(OR(Котлы!$AB$8="EF 22",Котлы!$AB$8="EF 29",Котлы!$AB$8="EF 36",Котлы!$AB$8="EF 46"),'Данные и  результаты'!$I$30=1),Все!A1774,))</f>
        <v>0</v>
      </c>
      <c r="C176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результаты'!$I$30=1),Все!B592,IF(AND(OR(Котлы!$AB$8="EF 22",Котлы!$AB$8="EF 29",Котлы!$AB$8="EF 36",Котлы!$AB$8="EF 46"),'Данные и  результаты'!$I$30=1),Все!B1774,))</f>
        <v>0</v>
      </c>
      <c r="D176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результаты'!$I$30=1),Все!C592,IF(AND(OR(Котлы!$AB$8="EF 22",Котлы!$AB$8="EF 29",Котлы!$AB$8="EF 36",Котлы!$AB$8="EF 46"),'Данные и  результаты'!$I$30=1),Все!C1774,))</f>
        <v>0</v>
      </c>
      <c r="E176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результаты'!$I$30=1),Все!D592,IF(AND(OR(Котлы!$AB$8="EF 22",Котлы!$AB$8="EF 29",Котлы!$AB$8="EF 36",Котлы!$AB$8="EF 46"),'Данные и  результаты'!$I$30=1),Все!D1774,))</f>
        <v>0</v>
      </c>
      <c r="F176" s="354" t="s">
        <v>1501</v>
      </c>
      <c r="I176" s="170">
        <f t="shared" si="44"/>
        <v>0</v>
      </c>
      <c r="K176" s="170">
        <v>13</v>
      </c>
      <c r="L176" s="170" t="e">
        <f t="shared" si="39"/>
        <v>#N/A</v>
      </c>
      <c r="M176" s="186" t="e">
        <f t="shared" si="40"/>
        <v>#N/A</v>
      </c>
      <c r="N176" s="59" t="e">
        <f t="shared" si="41"/>
        <v>#N/A</v>
      </c>
      <c r="O176" s="59" t="e">
        <f t="shared" si="42"/>
        <v>#N/A</v>
      </c>
      <c r="Q176" s="187"/>
      <c r="R176" s="188"/>
      <c r="S176" s="188" t="str">
        <f t="shared" si="45"/>
        <v/>
      </c>
      <c r="T176" s="188" t="str">
        <f t="shared" si="46"/>
        <v/>
      </c>
    </row>
    <row r="177" spans="1:23" x14ac:dyDescent="0.25">
      <c r="A177" s="170">
        <f t="shared" si="38"/>
        <v>0</v>
      </c>
      <c r="B177" s="363">
        <f>IF(AND(OR('Данные и  результаты'!$I$18=8,'Данные и  результаты'!$I$18=9),'Данные и  результаты'!$I$22=1,'Данные и  результаты'!$I$28=1,'Данные и  результаты'!$I$30=1),Все!A593,IF(AND(OR(Котлы!$AB$8="EF 22",Котлы!$AB$8="EF 29",Котлы!$AB$8="EF 36",Котлы!$AB$8="EF 46"),'Данные и  результаты'!$I$30=1),Все!A1770,))</f>
        <v>0</v>
      </c>
      <c r="C177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результаты'!$I$30=1),Все!B593,IF(AND(OR(Котлы!$AB$8="EF 22",Котлы!$AB$8="EF 29",Котлы!$AB$8="EF 36",Котлы!$AB$8="EF 46"),'Данные и  результаты'!$I$30=1),Все!B1770,))</f>
        <v>0</v>
      </c>
      <c r="D177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результаты'!$I$30=1),Все!C593,IF(AND(OR(Котлы!$AB$8="EF 22",Котлы!$AB$8="EF 29",Котлы!$AB$8="EF 36",Котлы!$AB$8="EF 46"),'Данные и  результаты'!$I$30=1),Все!C1770,))</f>
        <v>0</v>
      </c>
      <c r="E177" s="364">
        <f>IF(AND(OR('Данные и  результаты'!$I$18=8,'Данные и  результаты'!$I$18=9),'Данные и  результаты'!$I$22=1,'Данные и  результаты'!$I$28=1,'Данные и  результаты'!$I$30=1),Все!D593,IF(AND(OR(Котлы!$AB$8="EF 22",Котлы!$AB$8="EF 29",Котлы!$AB$8="EF 36",Котлы!$AB$8="EF 46"),'Данные и  результаты'!$I$30=1),Все!D1770,))</f>
        <v>0</v>
      </c>
      <c r="F177" s="355" t="s">
        <v>1502</v>
      </c>
      <c r="I177" s="170">
        <f t="shared" si="44"/>
        <v>0</v>
      </c>
      <c r="K177" s="170">
        <v>14</v>
      </c>
      <c r="L177" s="170" t="e">
        <f t="shared" si="39"/>
        <v>#N/A</v>
      </c>
      <c r="M177" s="186" t="e">
        <f t="shared" si="40"/>
        <v>#N/A</v>
      </c>
      <c r="N177" s="59" t="e">
        <f t="shared" si="41"/>
        <v>#N/A</v>
      </c>
      <c r="O177" s="59" t="e">
        <f t="shared" si="42"/>
        <v>#N/A</v>
      </c>
      <c r="Q177" s="187"/>
      <c r="R177" s="188"/>
      <c r="S177" s="188" t="str">
        <f t="shared" si="45"/>
        <v/>
      </c>
      <c r="T177" s="188" t="str">
        <f t="shared" si="46"/>
        <v/>
      </c>
    </row>
    <row r="178" spans="1:23" x14ac:dyDescent="0.25">
      <c r="A178" s="170">
        <f t="shared" si="38"/>
        <v>0</v>
      </c>
      <c r="B178" s="363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результаты'!$I$30=1),Все!A597,IF(AND(OR('Данные и  результаты'!$I$18=8,'Данные и  результаты'!$I$18=9),'Данные и  результаты'!$I$22=2,OR('Данные и  результаты'!$I$28=3,'Данные и  результаты'!$I$28=4)),Все!A597,IF(AND(OR(Котлы!$AB$8="EF 22",Котлы!$AB$8="EF 29",Котлы!$AB$8="EF 36",Котлы!$AB$8="EF 46"),'Данные и  результаты'!$I$30=1),Все!A1776,)))</f>
        <v>0</v>
      </c>
      <c r="C178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результаты'!$I$30=1),Все!B597,IF(AND(OR('Данные и  результаты'!$I$18=8,'Данные и  результаты'!$I$18=9),'Данные и  результаты'!$I$22=2,OR('Данные и  результаты'!$I$28=3,'Данные и  результаты'!$I$28=4)),Все!B597,IF(AND(OR(Котлы!$AB$8="EF 22",Котлы!$AB$8="EF 29",Котлы!$AB$8="EF 36",Котлы!$AB$8="EF 46"),'Данные и  результаты'!$I$30=1),Все!B1776,)))</f>
        <v>0</v>
      </c>
      <c r="D178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результаты'!$I$30=1),Все!C597,IF(AND(OR('Данные и  результаты'!$I$18=8,'Данные и  результаты'!$I$18=9),'Данные и  результаты'!$I$22=2,OR('Данные и  результаты'!$I$28=3,'Данные и  результаты'!$I$28=4)),Все!C597,IF(AND(OR(Котлы!$AB$8="EF 22",Котлы!$AB$8="EF 29",Котлы!$AB$8="EF 36",Котлы!$AB$8="EF 46"),'Данные и  результаты'!$I$30=1),Все!C1776,)))</f>
        <v>0</v>
      </c>
      <c r="E178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результаты'!$I$30=1),Все!D597,IF(AND(OR('Данные и  результаты'!$I$18=8,'Данные и  результаты'!$I$18=9),'Данные и  результаты'!$I$22=2,OR('Данные и  результаты'!$I$28=3,'Данные и  результаты'!$I$28=4)),Все!D597,IF(AND(OR(Котлы!$AB$8="EF 22",Котлы!$AB$8="EF 29",Котлы!$AB$8="EF 36",Котлы!$AB$8="EF 46"),'Данные и  результаты'!$I$30=1),Все!D1776,)))</f>
        <v>0</v>
      </c>
      <c r="F178" s="352" t="s">
        <v>1495</v>
      </c>
      <c r="I178" s="170">
        <f t="shared" si="44"/>
        <v>0</v>
      </c>
      <c r="K178" s="170">
        <v>15</v>
      </c>
      <c r="L178" s="170" t="e">
        <f t="shared" si="39"/>
        <v>#N/A</v>
      </c>
      <c r="M178" s="186" t="e">
        <f t="shared" si="40"/>
        <v>#N/A</v>
      </c>
      <c r="N178" s="59" t="e">
        <f t="shared" si="41"/>
        <v>#N/A</v>
      </c>
      <c r="O178" s="59" t="e">
        <f t="shared" si="42"/>
        <v>#N/A</v>
      </c>
      <c r="Q178" s="187"/>
      <c r="R178" s="188"/>
      <c r="S178" s="188" t="str">
        <f t="shared" si="45"/>
        <v/>
      </c>
      <c r="T178" s="188" t="str">
        <f t="shared" si="46"/>
        <v/>
      </c>
    </row>
    <row r="179" spans="1:23" x14ac:dyDescent="0.25">
      <c r="A179" s="170">
        <f t="shared" si="38"/>
        <v>0</v>
      </c>
      <c r="B179" s="363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результаты'!$I$30=1),Все!A596,IF(AND(OR('Данные и  результаты'!$I$18=8,'Данные и  результаты'!$I$18=9),'Данные и  результаты'!$I$22=2,OR('Данные и  результаты'!$I$28=3,'Данные и  результаты'!$I$28=4)),Все!A596,IF(AND(OR(Котлы!$AB$8="EF 22",Котлы!$AB$8="EF 29",Котлы!$AB$8="EF 36",Котлы!$AB$8="EF 46"),'Данные и  результаты'!$I$30=1),Все!A1775,)))</f>
        <v>0</v>
      </c>
      <c r="C179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результаты'!$I$30=1),Все!B596,IF(AND(OR('Данные и  результаты'!$I$18=8,'Данные и  результаты'!$I$18=9),'Данные и  результаты'!$I$22=2,OR('Данные и  результаты'!$I$28=3,'Данные и  результаты'!$I$28=4)),Все!B596,IF(AND(OR(Котлы!$AB$8="EF 22",Котлы!$AB$8="EF 29",Котлы!$AB$8="EF 36",Котлы!$AB$8="EF 46"),'Данные и  результаты'!$I$30=1),Все!B1775,)))</f>
        <v>0</v>
      </c>
      <c r="D179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результаты'!$I$30=1),Все!C596,IF(AND(OR('Данные и  результаты'!$I$18=8,'Данные и  результаты'!$I$18=9),'Данные и  результаты'!$I$22=2,OR('Данные и  результаты'!$I$28=3,'Данные и  результаты'!$I$28=4)),Все!C596,IF(AND(OR(Котлы!$AB$8="EF 22",Котлы!$AB$8="EF 29",Котлы!$AB$8="EF 36",Котлы!$AB$8="EF 46"),'Данные и  результаты'!$I$30=1),Все!C1775,)))</f>
        <v>0</v>
      </c>
      <c r="E179" s="364">
        <f>IF(AND(OR('Данные и  результаты'!$I$18=8,'Данные и  результаты'!$I$18=9),OR('Данные и  результаты'!$I$22=1,'Данные и  результаты'!$I$22=2),'Данные и  результаты'!$I$28=1,'Данные и  результаты'!$I$30=1),Все!D596,IF(AND(OR('Данные и  результаты'!$I$18=8,'Данные и  результаты'!$I$18=9),'Данные и  результаты'!$I$22=2,OR('Данные и  результаты'!$I$28=3,'Данные и  результаты'!$I$28=4)),Все!D596,IF(AND(OR(Котлы!$AB$8="EF 22",Котлы!$AB$8="EF 29",Котлы!$AB$8="EF 36",Котлы!$AB$8="EF 46"),'Данные и  результаты'!$I$30=1),Все!D1775,)))</f>
        <v>0</v>
      </c>
      <c r="F179" s="352" t="s">
        <v>1496</v>
      </c>
      <c r="I179" s="170">
        <f t="shared" si="44"/>
        <v>0</v>
      </c>
      <c r="K179" s="170">
        <v>16</v>
      </c>
      <c r="L179" s="170" t="e">
        <f t="shared" si="39"/>
        <v>#N/A</v>
      </c>
      <c r="M179" s="186" t="e">
        <f t="shared" si="40"/>
        <v>#N/A</v>
      </c>
      <c r="N179" s="59" t="e">
        <f t="shared" si="41"/>
        <v>#N/A</v>
      </c>
      <c r="O179" s="59" t="e">
        <f t="shared" si="42"/>
        <v>#N/A</v>
      </c>
      <c r="Q179" s="187"/>
      <c r="R179" s="188"/>
      <c r="S179" s="188" t="str">
        <f t="shared" si="45"/>
        <v/>
      </c>
      <c r="T179" s="188" t="str">
        <f t="shared" si="46"/>
        <v/>
      </c>
    </row>
    <row r="180" spans="1:23" x14ac:dyDescent="0.25">
      <c r="B180" s="181" t="s">
        <v>1254</v>
      </c>
      <c r="C180" s="182"/>
      <c r="D180" s="182"/>
      <c r="E180" s="182"/>
      <c r="Q180" s="218" t="str">
        <f>B180</f>
        <v>Дополнительные принадлежности по газу для котла (только для котлов серии MS, MSL, MCA 90, DTG):</v>
      </c>
      <c r="R180" s="219"/>
      <c r="S180" s="219"/>
      <c r="T180" s="465"/>
    </row>
    <row r="181" spans="1:23" ht="15.75" thickBot="1" x14ac:dyDescent="0.3">
      <c r="B181" s="86" t="s">
        <v>8</v>
      </c>
      <c r="C181" s="6" t="s">
        <v>9</v>
      </c>
      <c r="D181" s="6" t="s">
        <v>10</v>
      </c>
      <c r="E181" s="6" t="s">
        <v>1256</v>
      </c>
      <c r="F181" s="217"/>
      <c r="Q181" s="499" t="str">
        <f>B181</f>
        <v>Наименование:</v>
      </c>
      <c r="R181" s="499" t="str">
        <f>C181</f>
        <v>Артикул</v>
      </c>
      <c r="S181" s="499" t="str">
        <f>D181</f>
        <v>Ед.пост.</v>
      </c>
      <c r="T181" s="499" t="str">
        <f>E181</f>
        <v>Цена, €</v>
      </c>
    </row>
    <row r="182" spans="1:23" x14ac:dyDescent="0.25">
      <c r="A182" s="170">
        <f>I182</f>
        <v>0</v>
      </c>
      <c r="B182" s="358">
        <f>IF(AND('Данные и  результаты'!$I$18=1,ISNUMBER('Данные и  результаты'!$E$16)=TRUE),Все!A723,)</f>
        <v>0</v>
      </c>
      <c r="C182" s="359">
        <f>IF(AND('Данные и  результаты'!$I$18=1,ISNUMBER('Данные и  результаты'!$E$16)=TRUE),Все!B723,)</f>
        <v>0</v>
      </c>
      <c r="D182" s="359">
        <f>IF(AND('Данные и  результаты'!$I$18=1,ISNUMBER('Данные и  результаты'!$E$16)=TRUE),Все!C723,)</f>
        <v>0</v>
      </c>
      <c r="E182" s="359">
        <f>IF(AND('Данные и  результаты'!$I$18=1,ISNUMBER('Данные и  результаты'!$E$16)=TRUE),Все!D723,)</f>
        <v>0</v>
      </c>
      <c r="F182" s="170" t="s">
        <v>339</v>
      </c>
      <c r="I182" s="170">
        <f t="shared" ref="I182:I189" si="47">IF(ISTEXT(B182)=TRUE,1,0)</f>
        <v>0</v>
      </c>
      <c r="K182" s="170">
        <v>1</v>
      </c>
      <c r="L182" s="170" t="e">
        <f>VLOOKUP(K182,$A$182:$E$189,2,FALSE)</f>
        <v>#N/A</v>
      </c>
      <c r="M182" s="186" t="e">
        <f>VLOOKUP(K182,$A$182:$E$189,3,FALSE)</f>
        <v>#N/A</v>
      </c>
      <c r="N182" s="59" t="e">
        <f>VLOOKUP(K182,$A$182:$E$189,4,FALSE)</f>
        <v>#N/A</v>
      </c>
      <c r="O182" s="59" t="e">
        <f>VLOOKUP(K182,$A$182:$E$189,5,FALSE)</f>
        <v>#N/A</v>
      </c>
      <c r="P182" s="488" t="b">
        <v>0</v>
      </c>
      <c r="Q182" s="491" t="str">
        <f>IF(ISTEXT(L182)=TRUE,L182,"")</f>
        <v/>
      </c>
      <c r="R182" s="492" t="str">
        <f>IF(ISTEXT(L182)=TRUE,M182,"")</f>
        <v/>
      </c>
      <c r="S182" s="492" t="str">
        <f>IF(ISTEXT(L182)=TRUE,N182,"")</f>
        <v/>
      </c>
      <c r="T182" s="493" t="str">
        <f>IF(ISTEXT(L182)=TRUE,O182,"")</f>
        <v/>
      </c>
      <c r="U182" s="236" t="str">
        <f>IF(P182=TRUE,'Расчеты и текст'!R182,"")</f>
        <v/>
      </c>
      <c r="V182" s="136" t="str">
        <f>IF(P182=TRUE,'Расчеты и текст'!S182,"")</f>
        <v/>
      </c>
      <c r="W182" s="136" t="str">
        <f>IF(P182=TRUE,'Расчеты и текст'!T182,"")</f>
        <v/>
      </c>
    </row>
    <row r="183" spans="1:23" ht="15.75" thickBot="1" x14ac:dyDescent="0.3">
      <c r="A183" s="170">
        <f t="shared" ref="A183:A187" si="48">A182+I183</f>
        <v>0</v>
      </c>
      <c r="B183" s="358">
        <f>IF(AND(ISNUMBER('Данные и  результаты'!$E$16)=TRUE,OR(Котлы!$AG$8=4,Котлы!$AG$8=9,Котлы!$AG$8=13)),Все!A724,IF(Котлы!$AG$8=18,Все!A725,IF(AND(ISNUMBER('Данные и  результаты'!$E$16)=TRUE,OR(Котлы!$AG$8=21,Котлы!$AG$8=24)),Все!A726,)))</f>
        <v>0</v>
      </c>
      <c r="C183" s="359">
        <f>IF(AND(ISNUMBER('Данные и  результаты'!$E$16)=TRUE,OR(Котлы!$AG$8=4,Котлы!$AG$8=9,Котлы!$AG$8=13)),Все!B724,IF(Котлы!$AG$8=18,Все!B725,IF(AND(ISNUMBER('Данные и  результаты'!$E$16)=TRUE,OR(Котлы!$AG$8=21,Котлы!$AG$8=24)),Все!B726,)))</f>
        <v>0</v>
      </c>
      <c r="D183" s="359">
        <f>IF(AND(ISNUMBER('Данные и  результаты'!$E$16)=TRUE,OR(Котлы!$AG$8=4,Котлы!$AG$8=9,Котлы!$AG$8=13)),Все!C724,IF(Котлы!$AG$8=18,Все!C725,IF(AND(ISNUMBER('Данные и  результаты'!$E$16)=TRUE,OR(Котлы!$AG$8=21,Котлы!$AG$8=24)),Все!C726,)))</f>
        <v>0</v>
      </c>
      <c r="E183" s="359">
        <f>IF(AND(ISNUMBER('Данные и  результаты'!$E$16)=TRUE,OR(Котлы!$AG$8=4,Котлы!$AG$8=9,Котлы!$AG$8=13)),Все!D724,IF(Котлы!$AG$8=18,Все!D725,IF(AND(ISNUMBER('Данные и  результаты'!$E$16)=TRUE,OR(Котлы!$AG$8=21,Котлы!$AG$8=24)),Все!D726,)))</f>
        <v>0</v>
      </c>
      <c r="F183" s="170" t="s">
        <v>340</v>
      </c>
      <c r="I183" s="170">
        <f t="shared" si="47"/>
        <v>0</v>
      </c>
      <c r="K183" s="170">
        <v>2</v>
      </c>
      <c r="L183" s="170" t="e">
        <f t="shared" ref="L183:L189" si="49">VLOOKUP(K183,$A$182:$D$188,2,FALSE)</f>
        <v>#N/A</v>
      </c>
      <c r="M183" s="186" t="e">
        <f t="shared" ref="M183:M189" si="50">VLOOKUP(K183,$A$182:$E$188,3,FALSE)</f>
        <v>#N/A</v>
      </c>
      <c r="N183" s="59" t="e">
        <f t="shared" ref="N183:N189" si="51">VLOOKUP(K183,$A$182:$E$188,4,FALSE)</f>
        <v>#N/A</v>
      </c>
      <c r="O183" s="59" t="e">
        <f t="shared" ref="O183:O189" si="52">VLOOKUP(K183,$A$182:$E$188,5,FALSE)</f>
        <v>#N/A</v>
      </c>
      <c r="P183" s="488" t="b">
        <v>0</v>
      </c>
      <c r="Q183" s="494" t="str">
        <f>IF(ISTEXT(L183)=TRUE,L183,"")</f>
        <v/>
      </c>
      <c r="R183" s="495" t="str">
        <f>IF(ISTEXT(L183)=TRUE,M183,"")</f>
        <v/>
      </c>
      <c r="S183" s="495" t="str">
        <f t="shared" ref="S183:S189" si="53">IF(ISTEXT(L183)=TRUE,N183,"")</f>
        <v/>
      </c>
      <c r="T183" s="496" t="str">
        <f t="shared" ref="T183:T189" si="54">IF(ISTEXT(L183)=TRUE,O183,"")</f>
        <v/>
      </c>
      <c r="U183" s="236" t="str">
        <f>IF(P183=TRUE,'Расчеты и текст'!R183,"")</f>
        <v/>
      </c>
      <c r="V183" s="136" t="str">
        <f>IF(P183=TRUE,'Расчеты и текст'!S183,"")</f>
        <v/>
      </c>
      <c r="W183" s="136" t="str">
        <f>IF(P183=TRUE,'Расчеты и текст'!T183,"")</f>
        <v/>
      </c>
    </row>
    <row r="184" spans="1:23" x14ac:dyDescent="0.25">
      <c r="A184" s="170">
        <f t="shared" si="48"/>
        <v>0</v>
      </c>
      <c r="B184" s="516"/>
      <c r="C184" s="517"/>
      <c r="D184" s="517"/>
      <c r="E184" s="517"/>
      <c r="F184" s="170" t="s">
        <v>342</v>
      </c>
      <c r="I184" s="170">
        <f t="shared" si="47"/>
        <v>0</v>
      </c>
      <c r="K184" s="170">
        <v>3</v>
      </c>
      <c r="L184" s="170" t="e">
        <f t="shared" si="49"/>
        <v>#N/A</v>
      </c>
      <c r="M184" s="186" t="e">
        <f t="shared" si="50"/>
        <v>#N/A</v>
      </c>
      <c r="N184" s="59" t="e">
        <f t="shared" si="51"/>
        <v>#N/A</v>
      </c>
      <c r="O184" s="59" t="e">
        <f t="shared" si="52"/>
        <v>#N/A</v>
      </c>
      <c r="P184" s="175"/>
      <c r="Q184" s="187" t="str">
        <f>IF(ISTEXT(L184)=TRUE,L184,"")</f>
        <v/>
      </c>
      <c r="R184" s="188"/>
      <c r="S184" s="188" t="str">
        <f t="shared" si="53"/>
        <v/>
      </c>
      <c r="T184" s="188" t="str">
        <f t="shared" si="54"/>
        <v/>
      </c>
      <c r="U184" s="175" t="str">
        <f>IF(P184=TRUE,'Расчеты и текст'!R184,"")</f>
        <v/>
      </c>
      <c r="V184" s="175" t="str">
        <f>IF(P184=TRUE,'Расчеты и текст'!S184,"")</f>
        <v/>
      </c>
    </row>
    <row r="185" spans="1:23" x14ac:dyDescent="0.25">
      <c r="A185" s="170">
        <f t="shared" si="48"/>
        <v>0</v>
      </c>
      <c r="B185" s="358">
        <f>IF(AND(ISNUMBER('Данные и  результаты'!$E$16)=TRUE,'Данные и  результаты'!$I$18=3),Все!A1364,)</f>
        <v>0</v>
      </c>
      <c r="C185" s="359">
        <f>IF(AND(ISNUMBER('Данные и  результаты'!$E$16)=TRUE,'Данные и  результаты'!$I$18=3),Все!B1364,)</f>
        <v>0</v>
      </c>
      <c r="D185" s="359">
        <f>IF(AND(ISNUMBER('Данные и  результаты'!$E$16)=TRUE,'Данные и  результаты'!$I$18=3),Все!C1364,)</f>
        <v>0</v>
      </c>
      <c r="E185" s="359">
        <f>IF(AND(ISNUMBER('Данные и  результаты'!$E$16)=TRUE,'Данные и  результаты'!$I$18=3),Все!D1364,)</f>
        <v>0</v>
      </c>
      <c r="F185" s="170" t="s">
        <v>341</v>
      </c>
      <c r="I185" s="170">
        <f t="shared" si="47"/>
        <v>0</v>
      </c>
      <c r="K185" s="170">
        <v>4</v>
      </c>
      <c r="L185" s="170" t="e">
        <f t="shared" si="49"/>
        <v>#N/A</v>
      </c>
      <c r="M185" s="186" t="e">
        <f t="shared" si="50"/>
        <v>#N/A</v>
      </c>
      <c r="N185" s="59" t="e">
        <f t="shared" si="51"/>
        <v>#N/A</v>
      </c>
      <c r="O185" s="59" t="e">
        <f t="shared" si="52"/>
        <v>#N/A</v>
      </c>
      <c r="P185" s="175"/>
      <c r="Q185" s="187" t="str">
        <f>IF(ISTEXT(L185)=TRUE,L185,"")</f>
        <v/>
      </c>
      <c r="R185" s="188"/>
      <c r="S185" s="188" t="str">
        <f t="shared" si="53"/>
        <v/>
      </c>
      <c r="T185" s="188" t="str">
        <f>IF(ISTEXT(L185)=TRUE,O185,"")</f>
        <v/>
      </c>
      <c r="U185" s="175" t="str">
        <f>IF(P185=TRUE,'Расчеты и текст'!R185,"")</f>
        <v/>
      </c>
      <c r="V185" s="175" t="str">
        <f>IF(P185=TRUE,'Расчеты и текст'!S185,"")</f>
        <v/>
      </c>
    </row>
    <row r="186" spans="1:23" x14ac:dyDescent="0.25">
      <c r="A186" s="170">
        <f t="shared" si="48"/>
        <v>0</v>
      </c>
      <c r="B186" s="358">
        <f>IF(OR(AND('Данные и  результаты'!$I$18=6,Котлы!$AG$8=44),AND('Данные и  результаты'!$I$18=7,Котлы!$AG$8=45)),Все!A439,)</f>
        <v>0</v>
      </c>
      <c r="C186" s="359">
        <f>IF(OR(AND('Данные и  результаты'!$I$18=6,Котлы!$AG$8=44),AND('Данные и  результаты'!$I$18=7,Котлы!$AG$8=45)),Все!B439,)</f>
        <v>0</v>
      </c>
      <c r="D186" s="359">
        <f>IF(OR(AND('Данные и  результаты'!$I$18=6,Котлы!$AG$8=44),AND('Данные и  результаты'!$I$18=7,Котлы!$AG$8=45)),Все!C439,)</f>
        <v>0</v>
      </c>
      <c r="E186" s="359">
        <f>IF(OR(AND('Данные и  результаты'!$I$18=6,Котлы!$AG$8=44),AND('Данные и  результаты'!$I$18=7,Котлы!$AG$8=45)),Все!D439,)</f>
        <v>0</v>
      </c>
      <c r="F186" s="350" t="s">
        <v>407</v>
      </c>
      <c r="I186" s="170">
        <f t="shared" si="47"/>
        <v>0</v>
      </c>
      <c r="K186" s="170">
        <v>5</v>
      </c>
      <c r="L186" s="170" t="e">
        <f t="shared" si="49"/>
        <v>#N/A</v>
      </c>
      <c r="M186" s="186" t="e">
        <f t="shared" si="50"/>
        <v>#N/A</v>
      </c>
      <c r="N186" s="59" t="e">
        <f t="shared" si="51"/>
        <v>#N/A</v>
      </c>
      <c r="O186" s="59" t="e">
        <f t="shared" si="52"/>
        <v>#N/A</v>
      </c>
      <c r="Q186" s="187"/>
      <c r="R186" s="188"/>
      <c r="S186" s="188" t="str">
        <f t="shared" si="53"/>
        <v/>
      </c>
      <c r="T186" s="188" t="str">
        <f t="shared" si="54"/>
        <v/>
      </c>
    </row>
    <row r="187" spans="1:23" x14ac:dyDescent="0.25">
      <c r="A187" s="170">
        <f t="shared" si="48"/>
        <v>0</v>
      </c>
      <c r="B187" s="358">
        <f>IF(OR(AND('Данные и  результаты'!$I$18=6,Котлы!$AG$8=50),AND('Данные и  результаты'!$I$18=7,OR(Котлы!$AG$8=48,Котлы!$AG$8=51))),Все!A501,)</f>
        <v>0</v>
      </c>
      <c r="C187" s="359">
        <f>IF(OR(AND('Данные и  результаты'!$I$18=6,Котлы!$AG$8=50),AND('Данные и  результаты'!$I$18=7,OR(Котлы!$AG$8=48,Котлы!$AG$8=51))),Все!B501,)</f>
        <v>0</v>
      </c>
      <c r="D187" s="359">
        <f>IF(OR(AND('Данные и  результаты'!$I$18=6,Котлы!$AG$8=50),AND('Данные и  результаты'!$I$18=7,OR(Котлы!$AG$8=48,Котлы!$AG$8=51))),Все!C501,)</f>
        <v>0</v>
      </c>
      <c r="E187" s="359">
        <f>IF(OR(AND('Данные и  результаты'!$I$18=6,Котлы!$AG$8=50),AND('Данные и  результаты'!$I$18=7,OR(Котлы!$AG$8=48,Котлы!$AG$8=51))),Все!D501,)</f>
        <v>0</v>
      </c>
      <c r="F187" s="350" t="s">
        <v>408</v>
      </c>
      <c r="I187" s="170">
        <f t="shared" si="47"/>
        <v>0</v>
      </c>
      <c r="K187" s="170">
        <v>6</v>
      </c>
      <c r="L187" s="170" t="e">
        <f t="shared" si="49"/>
        <v>#N/A</v>
      </c>
      <c r="M187" s="186" t="e">
        <f t="shared" si="50"/>
        <v>#N/A</v>
      </c>
      <c r="N187" s="59" t="e">
        <f t="shared" si="51"/>
        <v>#N/A</v>
      </c>
      <c r="O187" s="59" t="e">
        <f t="shared" si="52"/>
        <v>#N/A</v>
      </c>
      <c r="Q187" s="187"/>
      <c r="R187" s="188"/>
      <c r="S187" s="188" t="str">
        <f t="shared" si="53"/>
        <v/>
      </c>
      <c r="T187" s="188" t="str">
        <f t="shared" si="54"/>
        <v/>
      </c>
    </row>
    <row r="188" spans="1:23" x14ac:dyDescent="0.25">
      <c r="A188" s="170">
        <f>A187+I188</f>
        <v>0</v>
      </c>
      <c r="B188" s="358">
        <f>IF(AND(Котлы!$AG$8=34,ISNUMBER('Данные и  результаты'!$E$16)=TRUE),Все!A1429,)</f>
        <v>0</v>
      </c>
      <c r="C188" s="359">
        <f>IF(AND(Котлы!$AG$8=34,ISNUMBER('Данные и  результаты'!$E$16)=TRUE),Все!B1429,)</f>
        <v>0</v>
      </c>
      <c r="D188" s="359"/>
      <c r="E188" s="359">
        <f>IF(AND(Котлы!$AG$8=34,ISNUMBER('Данные и  результаты'!$E$16)=TRUE),Все!D1429,)</f>
        <v>0</v>
      </c>
      <c r="F188" s="350" t="s">
        <v>1255</v>
      </c>
      <c r="I188" s="170">
        <f t="shared" si="47"/>
        <v>0</v>
      </c>
      <c r="K188" s="170">
        <v>7</v>
      </c>
      <c r="L188" s="170" t="e">
        <f t="shared" si="49"/>
        <v>#N/A</v>
      </c>
      <c r="M188" s="186" t="e">
        <f t="shared" si="50"/>
        <v>#N/A</v>
      </c>
      <c r="N188" s="59" t="e">
        <f t="shared" si="51"/>
        <v>#N/A</v>
      </c>
      <c r="O188" s="59" t="e">
        <f t="shared" si="52"/>
        <v>#N/A</v>
      </c>
      <c r="Q188" s="187"/>
      <c r="R188" s="188"/>
      <c r="S188" s="188" t="str">
        <f t="shared" si="53"/>
        <v/>
      </c>
      <c r="T188" s="188" t="str">
        <f t="shared" si="54"/>
        <v/>
      </c>
    </row>
    <row r="189" spans="1:23" x14ac:dyDescent="0.25">
      <c r="A189" s="170">
        <f>A188+I189</f>
        <v>0</v>
      </c>
      <c r="B189" s="358">
        <f>IF(AND('Данные и  результаты'!$I$14=2,'Данные и  результаты'!$I$18=5,ISNUMBER('Данные и  результаты'!$E$16)=TRUE),Все!A1788,)</f>
        <v>0</v>
      </c>
      <c r="C189" s="359">
        <f>IF(AND('Данные и  результаты'!$I$14=2,'Данные и  результаты'!$I$18=5,ISNUMBER('Данные и  результаты'!$E$16)=TRUE),Все!B1788,)</f>
        <v>0</v>
      </c>
      <c r="D189" s="359">
        <f>IF(AND('Данные и  результаты'!$I$14=2,'Данные и  результаты'!$I$18=5,ISNUMBER('Данные и  результаты'!$E$16)=TRUE),Все!C1788,)</f>
        <v>0</v>
      </c>
      <c r="E189" s="359">
        <f>IF(AND('Данные и  результаты'!$I$14=2,'Данные и  результаты'!$I$18=5,ISNUMBER('Данные и  результаты'!$E$16)=TRUE),Все!D1788,)</f>
        <v>0</v>
      </c>
      <c r="F189" s="350" t="s">
        <v>1494</v>
      </c>
      <c r="I189" s="170">
        <f t="shared" si="47"/>
        <v>0</v>
      </c>
      <c r="K189" s="170">
        <v>8</v>
      </c>
      <c r="L189" s="170" t="e">
        <f t="shared" si="49"/>
        <v>#N/A</v>
      </c>
      <c r="M189" s="186" t="e">
        <f t="shared" si="50"/>
        <v>#N/A</v>
      </c>
      <c r="N189" s="59" t="e">
        <f t="shared" si="51"/>
        <v>#N/A</v>
      </c>
      <c r="O189" s="59" t="e">
        <f t="shared" si="52"/>
        <v>#N/A</v>
      </c>
      <c r="Q189" s="187"/>
      <c r="R189" s="188"/>
      <c r="S189" s="188" t="str">
        <f t="shared" si="53"/>
        <v/>
      </c>
      <c r="T189" s="188" t="str">
        <f t="shared" si="54"/>
        <v/>
      </c>
    </row>
    <row r="190" spans="1:23" x14ac:dyDescent="0.25">
      <c r="B190" s="181" t="s">
        <v>671</v>
      </c>
      <c r="C190" s="182"/>
      <c r="D190" s="182"/>
      <c r="E190" s="182"/>
      <c r="Q190" s="218" t="str">
        <f>B190</f>
        <v>Стандартные дымоходы (только для котлов серии MS, MSL, PMC-M и MCA):</v>
      </c>
      <c r="R190" s="250"/>
      <c r="S190" s="250"/>
      <c r="T190" s="250"/>
    </row>
    <row r="191" spans="1:23" ht="15.75" thickBot="1" x14ac:dyDescent="0.3">
      <c r="B191" s="86" t="s">
        <v>8</v>
      </c>
      <c r="C191" s="6" t="s">
        <v>9</v>
      </c>
      <c r="D191" s="6" t="s">
        <v>10</v>
      </c>
      <c r="E191" s="6" t="s">
        <v>1256</v>
      </c>
      <c r="Q191" s="500" t="str">
        <f>B191</f>
        <v>Наименование:</v>
      </c>
      <c r="R191" s="500" t="str">
        <f>C191</f>
        <v>Артикул</v>
      </c>
      <c r="S191" s="500" t="str">
        <f>D191</f>
        <v>Ед.пост.</v>
      </c>
      <c r="T191" s="500" t="str">
        <f>E191</f>
        <v>Цена, €</v>
      </c>
    </row>
    <row r="192" spans="1:23" ht="15.75" thickBot="1" x14ac:dyDescent="0.3">
      <c r="A192" s="170">
        <f>I192</f>
        <v>0</v>
      </c>
      <c r="B192" s="358">
        <f>IF(AND('Данные и  результаты'!$I$14=1,OR('Данные и  результаты'!$I$18=6,'Данные и  результаты'!$I$18=7)),Все!A413,)</f>
        <v>0</v>
      </c>
      <c r="C192" s="359">
        <f>IF(AND('Данные и  результаты'!$I$14=1,OR('Данные и  результаты'!$I$18=6,'Данные и  результаты'!$I$18=7)),Все!B413,)</f>
        <v>0</v>
      </c>
      <c r="D192" s="359">
        <f>IF(AND('Данные и  результаты'!$I$14=1,OR('Данные и  результаты'!$I$18=6,'Данные и  результаты'!$I$18=7)),Все!C413,)</f>
        <v>0</v>
      </c>
      <c r="E192" s="359">
        <f>IF(AND('Данные и  результаты'!$I$14=1,OR('Данные и  результаты'!$I$18=6,'Данные и  результаты'!$I$18=7)),Все!D413,)</f>
        <v>0</v>
      </c>
      <c r="F192" s="350" t="s">
        <v>765</v>
      </c>
      <c r="I192" s="170">
        <f>IF(ISTEXT(B192)=TRUE,1,0)</f>
        <v>0</v>
      </c>
      <c r="K192" s="170">
        <v>1</v>
      </c>
      <c r="L192" s="170" t="e">
        <f>VLOOKUP(K192,$A$192:$E$196,2,FALSE)</f>
        <v>#N/A</v>
      </c>
      <c r="M192" s="183" t="e">
        <f>VLOOKUP(K192,$A$192:$D$196,3,FALSE)</f>
        <v>#N/A</v>
      </c>
      <c r="N192" s="183" t="e">
        <f>VLOOKUP(K192,$A$192:$E$196,4,FALSE)</f>
        <v>#N/A</v>
      </c>
      <c r="O192" s="183" t="e">
        <f>VLOOKUP(K192,$A$192:$E$196,5,FALSE)</f>
        <v>#N/A</v>
      </c>
      <c r="P192" s="488" t="b">
        <v>0</v>
      </c>
      <c r="Q192" s="501" t="str">
        <f>IF(ISTEXT(L192)=TRUE,L192,"")</f>
        <v/>
      </c>
      <c r="R192" s="502" t="str">
        <f>IF(ISTEXT(L192)=TRUE,M192,"")</f>
        <v/>
      </c>
      <c r="S192" s="502" t="str">
        <f>IF(ISTEXT(L192)=TRUE,N192,"")</f>
        <v/>
      </c>
      <c r="T192" s="503" t="str">
        <f>IF(ISTEXT(L192)=TRUE,O192,"")</f>
        <v/>
      </c>
      <c r="U192" s="236" t="str">
        <f>IF(P192=TRUE,'Расчеты и текст'!R192,"")</f>
        <v/>
      </c>
      <c r="V192" s="136" t="str">
        <f>IF(P192=TRUE,'Расчеты и текст'!S192,"")</f>
        <v/>
      </c>
      <c r="W192" s="136" t="str">
        <f>IF(P192=TRUE,'Расчеты и текст'!T192,"")</f>
        <v/>
      </c>
    </row>
    <row r="193" spans="1:20" x14ac:dyDescent="0.25">
      <c r="A193" s="170">
        <f>A192+I193</f>
        <v>0</v>
      </c>
      <c r="B193" s="358">
        <f>IF(AND('Данные и  результаты'!$I$14=1,OR('Данные и  результаты'!$I$18=8,'Данные и  результаты'!$I$18=9)),Все!A555,)</f>
        <v>0</v>
      </c>
      <c r="C193" s="359">
        <f>IF(AND('Данные и  результаты'!$I$14=1,OR('Данные и  результаты'!$I$18=8,'Данные и  результаты'!$I$18=9)),Все!B555,)</f>
        <v>0</v>
      </c>
      <c r="D193" s="359">
        <f>IF(AND('Данные и  результаты'!$I$14=1,OR('Данные и  результаты'!$I$18=8,'Данные и  результаты'!$I$18=9)),Все!C555,)</f>
        <v>0</v>
      </c>
      <c r="E193" s="359">
        <f>IF(AND('Данные и  результаты'!$I$14=1,OR('Данные и  результаты'!$I$18=8,'Данные и  результаты'!$I$18=9)),Все!D555,)</f>
        <v>0</v>
      </c>
      <c r="F193" s="350" t="s">
        <v>766</v>
      </c>
      <c r="I193" s="170">
        <f>IF(ISTEXT(B193)=TRUE,1,0)</f>
        <v>0</v>
      </c>
      <c r="K193" s="170">
        <v>2</v>
      </c>
      <c r="L193" s="170" t="e">
        <f>VLOOKUP(K193,$A$192:$D$196,2,FALSE)</f>
        <v>#N/A</v>
      </c>
      <c r="M193" s="186" t="e">
        <f>VLOOKUP(K193,$A$192:$D$196,3,FALSE)</f>
        <v>#N/A</v>
      </c>
      <c r="N193" s="59" t="e">
        <f>VLOOKUP(K193,$A$192:$D$196,4,FALSE)</f>
        <v>#N/A</v>
      </c>
      <c r="O193" s="183" t="e">
        <f>VLOOKUP(K193,$A$192:$E$196,5,FALSE)</f>
        <v>#N/A</v>
      </c>
      <c r="Q193" s="187"/>
      <c r="R193" s="188"/>
      <c r="S193" s="188"/>
      <c r="T193" s="188" t="str">
        <f>IF(ISTEXT(L193)=TRUE,O193,"")</f>
        <v/>
      </c>
    </row>
    <row r="194" spans="1:20" x14ac:dyDescent="0.25">
      <c r="A194" s="170">
        <f>A193+I194</f>
        <v>0</v>
      </c>
      <c r="B194" s="358">
        <f>IF(OR(Котлы!$AG$8=53,Котлы!$AG$8=54,Котлы!$AG$8=55),Все!A654,)</f>
        <v>0</v>
      </c>
      <c r="C194" s="359">
        <f>IF(OR(Котлы!$AG$8=53,Котлы!$AG$8=54,Котлы!$AG$8=55),Все!B654,)</f>
        <v>0</v>
      </c>
      <c r="D194" s="359">
        <f>IF(OR(Котлы!$AG$8=53,Котлы!$AG$8=54,Котлы!$AG$8=55),Все!C654,)</f>
        <v>0</v>
      </c>
      <c r="E194" s="359">
        <f>IF(OR(Котлы!$AG$8=53,Котлы!$AG$8=54,Котлы!$AG$8=55),Все!D654,)</f>
        <v>0</v>
      </c>
      <c r="F194" s="350" t="s">
        <v>773</v>
      </c>
      <c r="I194" s="170">
        <f>IF(ISTEXT(B194)=TRUE,1,0)</f>
        <v>0</v>
      </c>
      <c r="K194" s="170">
        <v>3</v>
      </c>
      <c r="L194" s="170" t="e">
        <f>VLOOKUP(K194,$A$192:$D$196,2,FALSE)</f>
        <v>#N/A</v>
      </c>
      <c r="M194" s="186" t="e">
        <f>VLOOKUP(K194,$A$192:$D$196,3,FALSE)</f>
        <v>#N/A</v>
      </c>
      <c r="N194" s="59" t="e">
        <f>VLOOKUP(K194,$A$192:$D$196,4,FALSE)</f>
        <v>#N/A</v>
      </c>
      <c r="O194" s="183" t="e">
        <f>VLOOKUP(K194,$A$192:$E$196,5,FALSE)</f>
        <v>#N/A</v>
      </c>
      <c r="Q194" s="187"/>
      <c r="R194" s="188"/>
      <c r="S194" s="188"/>
      <c r="T194" s="188" t="str">
        <f>IF(ISTEXT(L194)=TRUE,O194,"")</f>
        <v/>
      </c>
    </row>
    <row r="195" spans="1:20" x14ac:dyDescent="0.25">
      <c r="A195" s="170">
        <f>A194+I195</f>
        <v>0</v>
      </c>
      <c r="B195" s="372"/>
      <c r="C195" s="372"/>
      <c r="D195" s="372"/>
      <c r="E195" s="372"/>
      <c r="I195" s="170">
        <f>IF(ISTEXT(B195)=TRUE,1,0)</f>
        <v>0</v>
      </c>
      <c r="K195" s="170">
        <v>4</v>
      </c>
      <c r="L195" s="170" t="e">
        <f>VLOOKUP(K195,$A$192:$D$196,2,FALSE)</f>
        <v>#N/A</v>
      </c>
      <c r="M195" s="186" t="e">
        <f>VLOOKUP(K195,$A$192:$D$196,3,FALSE)</f>
        <v>#N/A</v>
      </c>
      <c r="N195" s="59" t="e">
        <f>VLOOKUP(K195,$A$192:$D$196,4,FALSE)</f>
        <v>#N/A</v>
      </c>
      <c r="O195" s="183" t="e">
        <f>VLOOKUP(K195,$A$192:$E$196,5,FALSE)</f>
        <v>#N/A</v>
      </c>
      <c r="Q195" s="187"/>
      <c r="R195" s="188"/>
      <c r="S195" s="188"/>
      <c r="T195" s="188" t="str">
        <f>IF(ISTEXT(L195)=TRUE,O195,"")</f>
        <v/>
      </c>
    </row>
    <row r="196" spans="1:20" x14ac:dyDescent="0.25">
      <c r="A196" s="170">
        <f>A195+I196</f>
        <v>0</v>
      </c>
      <c r="B196" s="372"/>
      <c r="C196" s="372"/>
      <c r="D196" s="372"/>
      <c r="E196" s="372"/>
      <c r="I196" s="170">
        <f>IF(ISTEXT(B196)=TRUE,1,0)</f>
        <v>0</v>
      </c>
      <c r="K196" s="170">
        <v>5</v>
      </c>
      <c r="L196" s="170" t="e">
        <f>VLOOKUP(K196,$A$192:$D$196,2,FALSE)</f>
        <v>#N/A</v>
      </c>
      <c r="M196" s="186" t="e">
        <f>VLOOKUP(K196,$A$192:$D$196,3,FALSE)</f>
        <v>#N/A</v>
      </c>
      <c r="N196" s="59" t="e">
        <f>VLOOKUP(K196,$A$192:$D$196,4,FALSE)</f>
        <v>#N/A</v>
      </c>
      <c r="O196" s="183" t="e">
        <f>VLOOKUP(K196,$A$192:$E$196,5,FALSE)</f>
        <v>#N/A</v>
      </c>
      <c r="Q196" s="187"/>
      <c r="R196" s="188"/>
      <c r="S196" s="188"/>
      <c r="T196" s="188" t="str">
        <f>IF(ISTEXT(L196)=TRUE,O196,"")</f>
        <v/>
      </c>
    </row>
    <row r="197" spans="1:20" x14ac:dyDescent="0.25">
      <c r="B197" s="181" t="s">
        <v>1258</v>
      </c>
      <c r="C197" s="182"/>
      <c r="D197" s="182"/>
      <c r="E197" s="182"/>
      <c r="Q197" s="218" t="str">
        <f>B197</f>
        <v>Примечание:</v>
      </c>
      <c r="R197" s="219"/>
      <c r="S197" s="219"/>
      <c r="T197" s="219"/>
    </row>
    <row r="198" spans="1:20" x14ac:dyDescent="0.25">
      <c r="A198" s="170">
        <f>I198</f>
        <v>0</v>
      </c>
      <c r="B198" s="467">
        <f>IF(AND(B100=Все!A599,P164=FALSE,P165=FALSE),I16,)</f>
        <v>0</v>
      </c>
      <c r="C198" s="136"/>
      <c r="D198" s="136"/>
      <c r="E198" s="136"/>
      <c r="F198" s="375" t="s">
        <v>1262</v>
      </c>
      <c r="I198" s="170">
        <f>IF(ISTEXT(B198)=TRUE,1,0)</f>
        <v>0</v>
      </c>
      <c r="K198" s="170">
        <v>1</v>
      </c>
      <c r="L198" s="170" t="e">
        <f>VLOOKUP(K198,$A$198:$E$200,2,FALSE)</f>
        <v>#N/A</v>
      </c>
      <c r="Q198" s="466" t="str">
        <f>IF(ISTEXT(L198)=TRUE,L198,"")</f>
        <v/>
      </c>
      <c r="R198" s="475"/>
      <c r="S198" s="475"/>
      <c r="T198" s="475"/>
    </row>
    <row r="199" spans="1:20" x14ac:dyDescent="0.25">
      <c r="A199" s="170">
        <f>A198+I199</f>
        <v>0</v>
      </c>
      <c r="B199" s="468">
        <f>IF(AND(OR('Данные и  результаты'!$I$30=1,'Расчеты и текст'!B100=Все!A599),OR('Расчеты и текст'!P164=TRUE,'Расчеты и текст'!P165=TRUE,'Расчеты и текст'!P166=TRUE,'Расчеты и текст'!P167=TRUE),OR(X164=0,X165=0,X166=0,X167=0)),I20,)</f>
        <v>0</v>
      </c>
      <c r="C199" s="136"/>
      <c r="D199" s="136"/>
      <c r="E199" s="136"/>
      <c r="F199" s="375" t="s">
        <v>1263</v>
      </c>
      <c r="I199" s="170">
        <f>IF(ISTEXT(B199)=TRUE,1,0)</f>
        <v>0</v>
      </c>
      <c r="K199" s="170">
        <v>2</v>
      </c>
      <c r="L199" s="170" t="e">
        <f>VLOOKUP(K199,$A$198:$E$200,2,FALSE)</f>
        <v>#N/A</v>
      </c>
      <c r="Q199" s="466" t="str">
        <f>IF(ISTEXT(L199)=TRUE,L199,"")</f>
        <v/>
      </c>
      <c r="R199" s="475"/>
      <c r="S199" s="475"/>
      <c r="T199" s="475"/>
    </row>
    <row r="200" spans="1:20" x14ac:dyDescent="0.25">
      <c r="A200" s="170">
        <f>A199+I200</f>
        <v>0</v>
      </c>
      <c r="B200" s="468">
        <f>IF(AND('Данные и  результаты'!$I$18=9,'Данные и  результаты'!$I$24=1,OR('Данные и  результаты'!$I$26=2,'Данные и  результаты'!$I$26=3)),I18,)</f>
        <v>0</v>
      </c>
      <c r="C200" s="136"/>
      <c r="D200" s="136"/>
      <c r="E200" s="136"/>
      <c r="F200" s="375" t="s">
        <v>1282</v>
      </c>
      <c r="I200" s="170">
        <f>IF(ISTEXT(B200)=TRUE,1,0)</f>
        <v>0</v>
      </c>
      <c r="K200" s="170">
        <v>3</v>
      </c>
      <c r="L200" s="170" t="e">
        <f>VLOOKUP(K200,$A$198:$E$200,2,FALSE)</f>
        <v>#N/A</v>
      </c>
      <c r="Q200" s="466" t="str">
        <f>IF(ISTEXT(L200)=TRUE,L200,"")</f>
        <v/>
      </c>
      <c r="R200" s="188"/>
      <c r="S200" s="188"/>
      <c r="T200" s="188"/>
    </row>
    <row r="201" spans="1:20" x14ac:dyDescent="0.25">
      <c r="S201" s="487" t="s">
        <v>1260</v>
      </c>
      <c r="T201" s="174">
        <f>SUM(T87,T91:T93,W107:W108,W116:W121,W143:W153,X164:X168,W182:W183,W192)</f>
        <v>0</v>
      </c>
    </row>
  </sheetData>
  <dataConsolidate/>
  <mergeCells count="3">
    <mergeCell ref="B52:D52"/>
    <mergeCell ref="C87:C88"/>
    <mergeCell ref="D87:D88"/>
  </mergeCells>
  <dataValidations count="2">
    <dataValidation type="whole" showInputMessage="1" showErrorMessage="1" errorTitle="Введено неверное значение!" error="Указать число в дмапазоне от 1 до 10." sqref="M26">
      <formula1>1</formula1>
      <formula2>10</formula2>
    </dataValidation>
    <dataValidation allowBlank="1" errorTitle="Не выбрана модель котла!" error="Выбрать модель котла!" sqref="D30"/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361950</xdr:colOff>
                    <xdr:row>4</xdr:row>
                    <xdr:rowOff>104775</xdr:rowOff>
                  </from>
                  <to>
                    <xdr:col>3</xdr:col>
                    <xdr:colOff>809625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361950</xdr:colOff>
                    <xdr:row>3</xdr:row>
                    <xdr:rowOff>66675</xdr:rowOff>
                  </from>
                  <to>
                    <xdr:col>3</xdr:col>
                    <xdr:colOff>809625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361950</xdr:colOff>
                    <xdr:row>2</xdr:row>
                    <xdr:rowOff>38100</xdr:rowOff>
                  </from>
                  <to>
                    <xdr:col>3</xdr:col>
                    <xdr:colOff>809625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3</xdr:col>
                    <xdr:colOff>361950</xdr:colOff>
                    <xdr:row>1</xdr:row>
                    <xdr:rowOff>9525</xdr:rowOff>
                  </from>
                  <to>
                    <xdr:col>3</xdr:col>
                    <xdr:colOff>809625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/>
  <dimension ref="A1:CLQ66"/>
  <sheetViews>
    <sheetView zoomScale="85" zoomScaleNormal="85" workbookViewId="0">
      <selection activeCell="D27" sqref="D27"/>
    </sheetView>
  </sheetViews>
  <sheetFormatPr defaultColWidth="11.42578125" defaultRowHeight="12.75" x14ac:dyDescent="0.2"/>
  <cols>
    <col min="1" max="1" width="6.85546875" style="11" customWidth="1"/>
    <col min="2" max="2" width="6" style="11" bestFit="1" customWidth="1"/>
    <col min="3" max="3" width="15.28515625" style="11" bestFit="1" customWidth="1"/>
    <col min="4" max="4" width="11" style="11" customWidth="1"/>
    <col min="5" max="5" width="6" style="11" bestFit="1" customWidth="1"/>
    <col min="6" max="6" width="7.28515625" style="11" customWidth="1"/>
    <col min="7" max="7" width="10.42578125" style="11" bestFit="1" customWidth="1"/>
    <col min="8" max="8" width="7.42578125" style="11" bestFit="1" customWidth="1"/>
    <col min="9" max="9" width="13" style="11" customWidth="1"/>
    <col min="10" max="10" width="11.42578125" style="11" customWidth="1"/>
    <col min="11" max="11" width="13.5703125" style="11" customWidth="1"/>
    <col min="12" max="15" width="11.42578125" style="11" customWidth="1"/>
    <col min="16" max="16" width="8.42578125" style="11" bestFit="1" customWidth="1"/>
    <col min="17" max="17" width="10.85546875" style="11" bestFit="1" customWidth="1"/>
    <col min="18" max="18" width="11.42578125" style="11" customWidth="1"/>
    <col min="19" max="19" width="5.7109375" style="11" bestFit="1" customWidth="1"/>
    <col min="20" max="20" width="6.28515625" style="11" bestFit="1" customWidth="1"/>
    <col min="21" max="21" width="10.42578125" style="11" customWidth="1"/>
    <col min="22" max="22" width="10.140625" style="11" customWidth="1"/>
    <col min="23" max="23" width="13.7109375" style="11" customWidth="1"/>
    <col min="24" max="24" width="15.5703125" style="11" customWidth="1"/>
    <col min="25" max="27" width="10.140625" style="11" customWidth="1"/>
    <col min="28" max="28" width="11.28515625" style="11" customWidth="1"/>
    <col min="29" max="29" width="8.85546875" style="11" customWidth="1"/>
    <col min="30" max="30" width="10.140625" style="12" customWidth="1"/>
    <col min="31" max="31" width="12.5703125" style="12" customWidth="1"/>
    <col min="32" max="32" width="11.42578125" style="11" customWidth="1"/>
    <col min="33" max="33" width="13.140625" style="11" customWidth="1"/>
    <col min="34" max="16384" width="11.42578125" style="11"/>
  </cols>
  <sheetData>
    <row r="1" spans="1:2274" s="613" customFormat="1" x14ac:dyDescent="0.2">
      <c r="A1" s="511"/>
      <c r="B1" s="561" t="s">
        <v>1283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2"/>
      <c r="AE1" s="12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</row>
    <row r="2" spans="1:2274" s="613" customFormat="1" x14ac:dyDescent="0.2">
      <c r="A2" s="11"/>
      <c r="B2" s="11"/>
      <c r="C2" s="11"/>
      <c r="D2" s="11"/>
      <c r="E2" s="11"/>
      <c r="F2" s="11" t="s">
        <v>31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2"/>
      <c r="AE2" s="12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</row>
    <row r="3" spans="1:2274" s="613" customForma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E3" s="12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</row>
    <row r="4" spans="1:2274" s="613" customFormat="1" x14ac:dyDescent="0.2">
      <c r="A4" s="11" t="s">
        <v>83</v>
      </c>
      <c r="B4" s="16">
        <f>'Данные и  результаты'!E16</f>
        <v>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2"/>
      <c r="AE4" s="12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</row>
    <row r="5" spans="1:2274" s="613" customFormat="1" x14ac:dyDescent="0.2">
      <c r="A5" s="11"/>
      <c r="B5" s="11"/>
      <c r="C5" s="11"/>
      <c r="D5" s="11"/>
      <c r="E5" s="11"/>
      <c r="F5" s="11"/>
      <c r="G5" s="11"/>
      <c r="H5" s="11"/>
      <c r="I5" s="11"/>
      <c r="J5" s="813" t="s">
        <v>297</v>
      </c>
      <c r="K5" s="813"/>
      <c r="L5" s="813"/>
      <c r="M5" s="813"/>
      <c r="N5" s="96"/>
      <c r="O5" s="96"/>
      <c r="P5" s="11"/>
      <c r="Q5" s="11"/>
      <c r="R5" s="11"/>
      <c r="S5" s="11"/>
      <c r="T5" s="11"/>
      <c r="U5" s="11"/>
      <c r="V5" s="11"/>
      <c r="W5" s="813" t="s">
        <v>297</v>
      </c>
      <c r="X5" s="813"/>
      <c r="Y5" s="813"/>
      <c r="Z5" s="813"/>
      <c r="AA5" s="11"/>
      <c r="AB5" s="11"/>
      <c r="AC5" s="11"/>
      <c r="AD5" s="12"/>
      <c r="AE5" s="12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</row>
    <row r="6" spans="1:2274" s="613" customFormat="1" x14ac:dyDescent="0.2">
      <c r="A6" s="13" t="s">
        <v>32</v>
      </c>
      <c r="B6" s="13" t="s">
        <v>33</v>
      </c>
      <c r="C6" s="13" t="s">
        <v>34</v>
      </c>
      <c r="D6" s="14" t="s">
        <v>35</v>
      </c>
      <c r="E6" s="14" t="s">
        <v>36</v>
      </c>
      <c r="F6" s="14" t="s">
        <v>33</v>
      </c>
      <c r="G6" s="14" t="s">
        <v>82</v>
      </c>
      <c r="H6" s="14" t="s">
        <v>37</v>
      </c>
      <c r="I6" s="97" t="s">
        <v>203</v>
      </c>
      <c r="J6" s="612" t="s">
        <v>1460</v>
      </c>
      <c r="K6" s="612" t="s">
        <v>1461</v>
      </c>
      <c r="L6" s="96" t="s">
        <v>192</v>
      </c>
      <c r="M6" s="96" t="s">
        <v>294</v>
      </c>
      <c r="N6" s="96" t="s">
        <v>226</v>
      </c>
      <c r="O6" s="96"/>
      <c r="P6" s="613" t="s">
        <v>38</v>
      </c>
      <c r="Q6" s="614" t="s">
        <v>34</v>
      </c>
      <c r="R6" s="614" t="s">
        <v>35</v>
      </c>
      <c r="S6" s="614" t="s">
        <v>36</v>
      </c>
      <c r="T6" s="614" t="s">
        <v>33</v>
      </c>
      <c r="U6" s="614" t="s">
        <v>82</v>
      </c>
      <c r="V6" s="97" t="s">
        <v>203</v>
      </c>
      <c r="W6" s="615" t="s">
        <v>1458</v>
      </c>
      <c r="X6" s="615" t="s">
        <v>1459</v>
      </c>
      <c r="Y6" s="615" t="s">
        <v>192</v>
      </c>
      <c r="Z6" s="615" t="s">
        <v>294</v>
      </c>
      <c r="AA6" s="615" t="s">
        <v>226</v>
      </c>
      <c r="AD6" s="616"/>
      <c r="AE6" s="616"/>
    </row>
    <row r="7" spans="1:2274" s="613" customFormat="1" x14ac:dyDescent="0.2">
      <c r="A7" s="13"/>
      <c r="B7" s="13" t="s">
        <v>39</v>
      </c>
      <c r="C7" s="13" t="s">
        <v>40</v>
      </c>
      <c r="D7" s="14"/>
      <c r="E7" s="14" t="s">
        <v>39</v>
      </c>
      <c r="F7" s="14" t="s">
        <v>39</v>
      </c>
      <c r="G7" s="14"/>
      <c r="H7" s="14"/>
      <c r="I7" s="11"/>
      <c r="J7" s="96" t="s">
        <v>295</v>
      </c>
      <c r="K7" s="96" t="s">
        <v>296</v>
      </c>
      <c r="L7" s="96" t="s">
        <v>295</v>
      </c>
      <c r="M7" s="96" t="s">
        <v>296</v>
      </c>
      <c r="N7" s="11"/>
      <c r="O7" s="11"/>
      <c r="Q7" s="614"/>
      <c r="R7" s="614"/>
      <c r="S7" s="614" t="s">
        <v>39</v>
      </c>
      <c r="T7" s="614" t="s">
        <v>39</v>
      </c>
      <c r="W7" s="615" t="s">
        <v>295</v>
      </c>
      <c r="X7" s="615" t="s">
        <v>296</v>
      </c>
      <c r="Y7" s="615" t="s">
        <v>295</v>
      </c>
      <c r="Z7" s="615" t="s">
        <v>296</v>
      </c>
      <c r="AB7" s="617" t="s">
        <v>41</v>
      </c>
      <c r="AC7" s="617"/>
      <c r="AD7" s="614" t="s">
        <v>42</v>
      </c>
      <c r="AE7" s="614" t="s">
        <v>43</v>
      </c>
      <c r="AF7" s="615" t="s">
        <v>82</v>
      </c>
      <c r="AG7" s="97" t="s">
        <v>203</v>
      </c>
      <c r="AH7" s="615" t="s">
        <v>9</v>
      </c>
      <c r="AI7" s="615" t="s">
        <v>778</v>
      </c>
    </row>
    <row r="8" spans="1:2274" s="613" customFormat="1" x14ac:dyDescent="0.2">
      <c r="A8" s="11">
        <f>H8</f>
        <v>0</v>
      </c>
      <c r="B8" s="253">
        <v>14</v>
      </c>
      <c r="C8" s="252" t="s">
        <v>699</v>
      </c>
      <c r="D8" s="253" t="s">
        <v>45</v>
      </c>
      <c r="E8" s="253">
        <v>3</v>
      </c>
      <c r="F8" s="253">
        <v>14</v>
      </c>
      <c r="G8" s="253">
        <v>10</v>
      </c>
      <c r="H8" s="12">
        <f>IF(OR(AND($B$4&lt;=F8,D8="газ",'Данные и  результаты'!$I$14=1,G8=1,'Данные и  результаты'!$I$18=1),AND($B$4&lt;=F8,$B$4&gt;=48,D8="газ",'Данные и  результаты'!$I$14=1,G8=3,'Данные и  результаты'!$I$18=3),AND($B$4&lt;=F8,$B$4&gt;=20,D8="газ",'Данные и  результаты'!$I$14=1,G8=4,'Данные и  результаты'!$I$18=4),AND($B$4&lt;=F8,D8="газ",'Данные и  результаты'!$I$14=1,G8=5,'Данные и  результаты'!$I$18=5),AND($B$4&lt;=F8,D8="ж.топливо",'Данные и  результаты'!$I$14=2,G8=5,'Данные и  результаты'!$I$18=5),AND($B$4&lt;=F8,D8="газ",'Данные и  результаты'!$I$14=1,G8=6,'Данные и  результаты'!$I$18=6),AND($B$4&lt;=F8,D8="газ",'Данные и  результаты'!$I$14=1,G8=7,'Данные и  результаты'!$I$18=7),AND($B$4&lt;=F8,D8="газ",'Данные и  результаты'!$I$14=1,G8=8,'Данные и  результаты'!$I$18=8),AND($B$4&lt;=F8,D8="газ",'Данные и  результаты'!$I$14=1,G8=9,'Данные и  результаты'!$I$18=9),AND($B$4&lt;=F8,D8="газ",'Данные и  результаты'!$I$14=1,G8=10,'Данные и  результаты'!$I$18=10)),1,0)</f>
        <v>0</v>
      </c>
      <c r="I8" s="252">
        <v>54</v>
      </c>
      <c r="J8" s="260" t="s">
        <v>30</v>
      </c>
      <c r="K8" s="383">
        <v>100013602</v>
      </c>
      <c r="L8" s="96"/>
      <c r="M8" s="96"/>
      <c r="N8" s="385" t="s">
        <v>728</v>
      </c>
      <c r="O8" s="11"/>
      <c r="P8" s="613">
        <v>1</v>
      </c>
      <c r="Q8" s="616" t="e">
        <f>VLOOKUP(P8,$A$8:$H$62,3,FALSE)</f>
        <v>#N/A</v>
      </c>
      <c r="R8" s="616" t="e">
        <f>VLOOKUP(P8,$A$8:$H$62,4,FALSE)</f>
        <v>#N/A</v>
      </c>
      <c r="S8" s="616" t="e">
        <f>VLOOKUP(P8,$A$8:$H$62,5,FALSE)</f>
        <v>#N/A</v>
      </c>
      <c r="T8" s="616" t="e">
        <f>VLOOKUP(P8,$A$8:$H$62,6,FALSE)</f>
        <v>#N/A</v>
      </c>
      <c r="U8" s="616" t="e">
        <f>VLOOKUP(P8,$A$8:$I$62,7,FALSE)</f>
        <v>#N/A</v>
      </c>
      <c r="V8" s="616" t="e">
        <f>VLOOKUP(P8,$A$8:$I$62,9,FALSE)</f>
        <v>#N/A</v>
      </c>
      <c r="W8" s="688" t="e">
        <f>(VLOOKUP(P8,$A$8:$K$62,10,FALSE))</f>
        <v>#N/A</v>
      </c>
      <c r="X8" s="688" t="e">
        <f>(VLOOKUP(P8,$A$8:$K$62,11,FALSE))</f>
        <v>#N/A</v>
      </c>
      <c r="Y8" s="616" t="e">
        <f>(VLOOKUP(P8,$A$8:$M$62,12,FALSE))</f>
        <v>#N/A</v>
      </c>
      <c r="Z8" s="616" t="e">
        <f>(VLOOKUP(P8,$A$8:$M$62,13,FALSE))</f>
        <v>#N/A</v>
      </c>
      <c r="AA8" s="616" t="e">
        <f>(VLOOKUP(P8,$A$8:$N$62,14,FALSE))</f>
        <v>#N/A</v>
      </c>
      <c r="AB8" s="618" t="str">
        <f>IF(ISNA(Q8)=TRUE,"-",Q8)</f>
        <v>-</v>
      </c>
      <c r="AC8" s="618" t="str">
        <f>IF(ISNA(R8)=TRUE,"",R8)</f>
        <v/>
      </c>
      <c r="AD8" s="619" t="str">
        <f>IF(ISNA(S8)=TRUE,"",S8)</f>
        <v/>
      </c>
      <c r="AE8" s="619" t="str">
        <f>IF(ISNA(T8)=TRUE,"",T8)</f>
        <v/>
      </c>
      <c r="AF8" s="619" t="str">
        <f>IF(ISNA(U8)=TRUE,"",U8)</f>
        <v/>
      </c>
      <c r="AG8" s="619" t="str">
        <f>IF(ISNA(V8)=TRUE,"",V8)</f>
        <v/>
      </c>
      <c r="AH8" s="620" t="str">
        <f>IF(AND(OR(AG8=$I$50,AG8=$I$51,AG8=$I$55,AG8=$I$56,AG8=$I$58,AG8=$I$59),'Данные и  результаты'!$I$20=2,'Данные и  результаты'!$I$22=1),Котлы!Y8,IF(AND(OR(AG8=$I$50,AG8=$I$51,AG8=$I$55,AG8=$I$56,AG8=$I$58,AG8=$I$59),'Данные и  результаты'!$I$20=2,'Данные и  результаты'!$I$22=2),Котлы!Z8,IF(AND(OR(AG8=$I$10,AG8=$I$11,AG8=$I$19,AG8=$I$20,AG8=$I$27,AG8=$I$28,AG8=$I$33,AG8=$I$34),'Данные и  результаты'!$I$22=2,'Данные и  результаты'!$I$28=1),W8,IF(AND(OR(AG8=$I$10,AG8=$I$11,AG8=$I$19,AG8=$I$20,AG8=$I$27,AG8=$I$28,AG8=$I$33,AG8=$I$34),'Данные и  результаты'!$I$22=1),W8,IF(AND(OR(AG8=$I$10,AG8=$I$11,AG8=$I$19,AG8=$I$20,AG8=$I$27,AG8=$I$28,AG8=$I$33,AG8=$I$34),'Данные и  результаты'!$I$22=2,OR('Данные и  результаты'!$I$28=2,'Данные и  результаты'!$I$28=3,'Данные и  результаты'!$I$28=4,'Данные и  результаты'!$I$28=5)),X8,IF(ISNA(W8)=TRUE,"",IF(AND(ISERR(W8)=FALSE,'Данные и  результаты'!$I$22=1),Котлы!W8,IF(AND(ISERR(X8)=FALSE,'Данные и  результаты'!$I$22=2),Котлы!X8,""))))))))</f>
        <v/>
      </c>
      <c r="AI8" s="619" t="str">
        <f>IF(ISNA(AA8)=TRUE,"",AA8)</f>
        <v/>
      </c>
    </row>
    <row r="9" spans="1:2274" s="613" customFormat="1" x14ac:dyDescent="0.2">
      <c r="A9" s="511">
        <f t="shared" ref="A9:A62" si="0">A8+H9</f>
        <v>0</v>
      </c>
      <c r="B9" s="512">
        <v>18</v>
      </c>
      <c r="C9" s="513" t="str">
        <f>""</f>
        <v/>
      </c>
      <c r="D9" s="514" t="s">
        <v>45</v>
      </c>
      <c r="E9" s="512">
        <v>18</v>
      </c>
      <c r="F9" s="512">
        <v>18</v>
      </c>
      <c r="G9" s="512">
        <v>2</v>
      </c>
      <c r="H9" s="512">
        <f>IF(OR(AND($B$4&lt;=F9,D9="газ",'Данные и  результаты'!$I$14=1,G9=1,'Данные и  результаты'!$I$18=1),AND($B$4&lt;=F9,$B$4&gt;=48,D9="газ",'Данные и  результаты'!$I$14=1,G9=3,'Данные и  результаты'!$I$18=3),AND($B$4&lt;=F9,$B$4&gt;=20,D9="газ",'Данные и  результаты'!$I$14=1,G9=4,'Данные и  результаты'!$I$18=4),AND($B$4&lt;=F9,D9="газ",'Данные и  результаты'!$I$14=1,G9=5,'Данные и  результаты'!$I$18=5),AND($B$4&lt;=F9,D9="ж.топливо",'Данные и  результаты'!$I$14=2,G9=5,'Данные и  результаты'!$I$18=5),AND($B$4&lt;=F9,D9="газ",'Данные и  результаты'!$I$14=1,G9=6,'Данные и  результаты'!$I$18=6),AND($B$4&lt;=F9,D9="газ",'Данные и  результаты'!$I$14=1,G9=7,'Данные и  результаты'!$I$18=7),AND($B$4&lt;=F9,D9="газ",'Данные и  результаты'!$I$14=1,G9=8,'Данные и  результаты'!$I$18=8),AND($B$4&lt;=F9,D9="газ",'Данные и  результаты'!$I$14=1,G9=9,'Данные и  результаты'!$I$18=9),AND($B$4&lt;=F9,D9="газ",'Данные и  результаты'!$I$14=1,G9=10,'Данные и  результаты'!$I$18=10)),1,0)</f>
        <v>0</v>
      </c>
      <c r="I9" s="511">
        <v>1</v>
      </c>
      <c r="J9" s="693" t="s">
        <v>30</v>
      </c>
      <c r="K9" s="693" t="s">
        <v>30</v>
      </c>
      <c r="L9" s="515" t="str">
        <f>""</f>
        <v/>
      </c>
      <c r="M9" s="515" t="str">
        <f>""</f>
        <v/>
      </c>
      <c r="N9" s="515" t="s">
        <v>513</v>
      </c>
      <c r="O9" s="511"/>
      <c r="P9" s="613">
        <v>2</v>
      </c>
      <c r="Q9" s="616" t="e">
        <f>VLOOKUP(P9,$A$8:$H$62,3,FALSE)</f>
        <v>#N/A</v>
      </c>
      <c r="R9" s="616" t="e">
        <f>VLOOKUP(P9,$A$8:$H$62,4,FALSE)</f>
        <v>#N/A</v>
      </c>
      <c r="S9" s="616" t="e">
        <f>VLOOKUP(P9,$A$8:$H$62,5,FALSE)</f>
        <v>#N/A</v>
      </c>
      <c r="T9" s="616" t="e">
        <f>VLOOKUP(P9,$A$8:$H$62,6,FALSE)</f>
        <v>#N/A</v>
      </c>
      <c r="U9" s="616" t="e">
        <f>VLOOKUP(P9,$A$8:$I$62,7,FALSE)</f>
        <v>#N/A</v>
      </c>
      <c r="V9" s="616" t="e">
        <f>VLOOKUP(P9,$A$8:$I$62,9,FALSE)</f>
        <v>#N/A</v>
      </c>
      <c r="W9" s="616" t="e">
        <f>(VLOOKUP(P9,$A$8:$K$62,10,FALSE))</f>
        <v>#N/A</v>
      </c>
      <c r="X9" s="616" t="e">
        <f>(VLOOKUP(P9,$A$8:$K$62,11,FALSE))</f>
        <v>#N/A</v>
      </c>
      <c r="Y9" s="616" t="e">
        <f>(VLOOKUP(P9,$A$8:$M$62,12,FALSE))</f>
        <v>#N/A</v>
      </c>
      <c r="Z9" s="616" t="e">
        <f>(VLOOKUP(P9,$A$8:$M$62,13,FALSE))</f>
        <v>#N/A</v>
      </c>
      <c r="AA9" s="616" t="e">
        <f>(VLOOKUP(P9,$A$8:$N$62,14,FALSE))</f>
        <v>#N/A</v>
      </c>
      <c r="AB9" s="618" t="str">
        <f t="shared" ref="AB9:AB62" si="1">IF(ISNA(Q9)=TRUE,"-",Q9)</f>
        <v>-</v>
      </c>
      <c r="AC9" s="618" t="str">
        <f t="shared" ref="AC9:AC62" si="2">IF(ISNA(R9)=TRUE,"",R9)</f>
        <v/>
      </c>
      <c r="AD9" s="619" t="str">
        <f t="shared" ref="AD9:AD62" si="3">IF(ISNA(S9)=TRUE,"",S9)</f>
        <v/>
      </c>
      <c r="AE9" s="619" t="str">
        <f t="shared" ref="AE9:AE62" si="4">IF(ISNA(T9)=TRUE,"",T9)</f>
        <v/>
      </c>
      <c r="AF9" s="619" t="str">
        <f t="shared" ref="AF9:AF62" si="5">IF(ISNA(U9)=TRUE,"",U9)</f>
        <v/>
      </c>
      <c r="AG9" s="619" t="str">
        <f t="shared" ref="AG9:AG62" si="6">IF(ISNA(V9)=TRUE,"",V9)</f>
        <v/>
      </c>
      <c r="AH9" s="620" t="str">
        <f>IF(AND(OR(AG9=$I$50,AG9=$I$51,AG9=$I$55,AG9=$I$56,AG9=$I$58,AG9=$I$59),'Данные и  результаты'!$I$20=2,'Данные и  результаты'!$I$22=1),Котлы!Y9,IF(AND(OR(AG9=$I$50,AG9=$I$51,AG9=$I$55,AG9=$I$56,AG9=$I$58,AG9=$I$59),'Данные и  результаты'!$I$20=2,'Данные и  результаты'!$I$22=2),Котлы!Z9,IF(AND(OR(AG9=$I$10,AG9=$I$11,AG9=$I$19,AG9=$I$20,AG9=$I$27,AG9=$I$28,AG9=$I$33,AG9=$I$34),'Данные и  результаты'!$I$22=2,'Данные и  результаты'!$I$28=1),W9,IF(AND(OR(AG9=$I$10,AG9=$I$11,AG9=$I$19,AG9=$I$20,AG9=$I$27,AG9=$I$28,AG9=$I$33,AG9=$I$34),'Данные и  результаты'!$I$22=1),W9,IF(AND(OR(AG9=$I$10,AG9=$I$11,AG9=$I$19,AG9=$I$20,AG9=$I$27,AG9=$I$28,AG9=$I$33,AG9=$I$34),'Данные и  результаты'!$I$22=2,OR('Данные и  результаты'!$I$28=2,'Данные и  результаты'!$I$28=3,'Данные и  результаты'!$I$28=4,'Данные и  результаты'!$I$28=5)),X9,IF(ISNA(W9)=TRUE,"",IF(AND(ISERR(W9)=FALSE,'Данные и  результаты'!$I$22=1),Котлы!W9,IF(AND(ISERR(X9)=FALSE,'Данные и  результаты'!$I$22=2),Котлы!X9,""))))))))</f>
        <v/>
      </c>
      <c r="AI9" s="619" t="str">
        <f t="shared" ref="AI9:AI62" si="7">IF(ISNA(AA9)=TRUE,"",AA9)</f>
        <v/>
      </c>
    </row>
    <row r="10" spans="1:2274" s="613" customFormat="1" x14ac:dyDescent="0.2">
      <c r="A10" s="11">
        <f t="shared" si="0"/>
        <v>0</v>
      </c>
      <c r="B10" s="12">
        <v>22</v>
      </c>
      <c r="C10" s="610" t="s">
        <v>1413</v>
      </c>
      <c r="D10" s="15" t="s">
        <v>47</v>
      </c>
      <c r="E10" s="12">
        <v>6.7</v>
      </c>
      <c r="F10" s="12">
        <v>22</v>
      </c>
      <c r="G10" s="12">
        <v>5</v>
      </c>
      <c r="H10" s="12">
        <f>IF(OR(AND($B$4&lt;=F10,D10="газ",'Данные и  результаты'!$I$14=1,G10=1,'Данные и  результаты'!$I$18=1),AND($B$4&lt;=F10,$B$4&gt;=48,D10="газ",'Данные и  результаты'!$I$14=1,G10=3,'Данные и  результаты'!$I$18=3),AND($B$4&lt;=F10,$B$4&gt;=20,D10="газ",'Данные и  результаты'!$I$14=1,G10=4,'Данные и  результаты'!$I$18=4),AND($B$4&lt;=F10,D10="газ",'Данные и  результаты'!$I$14=1,G10=5,'Данные и  результаты'!$I$18=5),AND($B$4&lt;=F10,D10="ж.топливо",'Данные и  результаты'!$I$14=2,G10=5,'Данные и  результаты'!$I$18=5),AND($B$4&lt;=F10,D10="газ",'Данные и  результаты'!$I$14=1,G10=6,'Данные и  результаты'!$I$18=6),AND($B$4&lt;=F10,D10="газ",'Данные и  результаты'!$I$14=1,G10=7,'Данные и  результаты'!$I$18=7),AND($B$4&lt;=F10,D10="газ",'Данные и  результаты'!$I$14=1,G10=8,'Данные и  результаты'!$I$18=8),AND($B$4&lt;=F10,D10="газ",'Данные и  результаты'!$I$14=1,G10=9,'Данные и  результаты'!$I$18=9),AND($B$4&lt;=F10,D10="газ",'Данные и  результаты'!$I$14=1,G10=10,'Данные и  результаты'!$I$18=10)),1,0)</f>
        <v>0</v>
      </c>
      <c r="I10" s="11">
        <v>2</v>
      </c>
      <c r="J10" s="161">
        <v>7630264</v>
      </c>
      <c r="K10" s="161">
        <v>7630270</v>
      </c>
      <c r="L10" s="166" t="str">
        <f>""</f>
        <v/>
      </c>
      <c r="M10" s="166" t="str">
        <f>""</f>
        <v/>
      </c>
      <c r="N10" s="166" t="s">
        <v>513</v>
      </c>
      <c r="O10" s="11"/>
      <c r="P10" s="613">
        <v>3</v>
      </c>
      <c r="Q10" s="616" t="e">
        <f t="shared" ref="Q10:Q18" si="8">VLOOKUP(P10,$A$8:$H$62,3,FALSE)</f>
        <v>#N/A</v>
      </c>
      <c r="R10" s="616" t="e">
        <f t="shared" ref="R10:R21" si="9">VLOOKUP(P10,$A$8:$H$62,4,FALSE)</f>
        <v>#N/A</v>
      </c>
      <c r="S10" s="616" t="e">
        <f t="shared" ref="S10:S20" si="10">VLOOKUP(P10,$A$8:$H$62,5,FALSE)</f>
        <v>#N/A</v>
      </c>
      <c r="T10" s="616" t="e">
        <f t="shared" ref="T10:T20" si="11">VLOOKUP(P10,$A$8:$H$62,6,FALSE)</f>
        <v>#N/A</v>
      </c>
      <c r="U10" s="616" t="e">
        <f t="shared" ref="U10:U20" si="12">VLOOKUP(P10,$A$8:$I$62,7,FALSE)</f>
        <v>#N/A</v>
      </c>
      <c r="V10" s="616" t="e">
        <f t="shared" ref="V10:V20" si="13">VLOOKUP(P10,$A$8:$I$62,9,FALSE)</f>
        <v>#N/A</v>
      </c>
      <c r="W10" s="616" t="e">
        <f t="shared" ref="W10:W20" si="14">(VLOOKUP(P10,$A$8:$K$62,10,FALSE))</f>
        <v>#N/A</v>
      </c>
      <c r="X10" s="616" t="e">
        <f t="shared" ref="X10:X20" si="15">(VLOOKUP(P10,$A$8:$K$62,11,FALSE))</f>
        <v>#N/A</v>
      </c>
      <c r="Y10" s="616" t="e">
        <f t="shared" ref="Y10:Y20" si="16">(VLOOKUP(P10,$A$8:$M$62,12,FALSE))</f>
        <v>#N/A</v>
      </c>
      <c r="Z10" s="616" t="e">
        <f t="shared" ref="Z10:Z20" si="17">(VLOOKUP(P10,$A$8:$M$62,13,FALSE))</f>
        <v>#N/A</v>
      </c>
      <c r="AA10" s="616" t="e">
        <f t="shared" ref="AA10:AA62" si="18">(VLOOKUP(P10,$A$8:$N$62,14,FALSE))</f>
        <v>#N/A</v>
      </c>
      <c r="AB10" s="618" t="str">
        <f t="shared" si="1"/>
        <v>-</v>
      </c>
      <c r="AC10" s="618" t="str">
        <f t="shared" si="2"/>
        <v/>
      </c>
      <c r="AD10" s="619" t="str">
        <f t="shared" si="3"/>
        <v/>
      </c>
      <c r="AE10" s="619" t="str">
        <f t="shared" si="4"/>
        <v/>
      </c>
      <c r="AF10" s="619" t="str">
        <f t="shared" si="5"/>
        <v/>
      </c>
      <c r="AG10" s="619" t="str">
        <f t="shared" si="6"/>
        <v/>
      </c>
      <c r="AH10" s="620" t="str">
        <f>IF(AND(OR(AG10=$I$50,AG10=$I$51,AG10=$I$55,AG10=$I$56,AG10=$I$58,AG10=$I$59),'Данные и  результаты'!$I$20=2,'Данные и  результаты'!$I$22=1),Котлы!Y10,IF(AND(OR(AG10=$I$50,AG10=$I$51,AG10=$I$55,AG10=$I$56,AG10=$I$58,AG10=$I$59),'Данные и  результаты'!$I$20=2,'Данные и  результаты'!$I$22=2),Котлы!Z10,IF(AND(OR(AG10=$I$10,AG10=$I$11,AG10=$I$19,AG10=$I$20,AG10=$I$27,AG10=$I$28,AG10=$I$33,AG10=$I$34),'Данные и  результаты'!$I$22=2,'Данные и  результаты'!$I$28=1),W10,IF(AND(OR(AG10=$I$10,AG10=$I$11,AG10=$I$19,AG10=$I$20,AG10=$I$27,AG10=$I$28,AG10=$I$33,AG10=$I$34),'Данные и  результаты'!$I$22=1),W10,IF(AND(OR(AG10=$I$10,AG10=$I$11,AG10=$I$19,AG10=$I$20,AG10=$I$27,AG10=$I$28,AG10=$I$33,AG10=$I$34),'Данные и  результаты'!$I$22=2,OR('Данные и  результаты'!$I$28=2,'Данные и  результаты'!$I$28=3,'Данные и  результаты'!$I$28=4,'Данные и  результаты'!$I$28=5)),X10,IF(ISNA(W10)=TRUE,"",IF(AND(ISERR(W10)=FALSE,'Данные и  результаты'!$I$22=1),Котлы!W10,IF(AND(ISERR(X10)=FALSE,'Данные и  результаты'!$I$22=2),Котлы!X10,""))))))))</f>
        <v/>
      </c>
      <c r="AI10" s="619" t="str">
        <f t="shared" si="7"/>
        <v/>
      </c>
    </row>
    <row r="11" spans="1:2274" s="613" customFormat="1" x14ac:dyDescent="0.2">
      <c r="A11" s="11">
        <f t="shared" si="0"/>
        <v>0</v>
      </c>
      <c r="B11" s="12">
        <v>22</v>
      </c>
      <c r="C11" s="610" t="s">
        <v>1413</v>
      </c>
      <c r="D11" s="15" t="s">
        <v>45</v>
      </c>
      <c r="E11" s="12">
        <v>6.7</v>
      </c>
      <c r="F11" s="12">
        <v>22</v>
      </c>
      <c r="G11" s="12">
        <v>5</v>
      </c>
      <c r="H11" s="12">
        <f>IF(OR(AND($B$4&lt;=F11,D11="газ",'Данные и  результаты'!$I$14=1,G11=1,'Данные и  результаты'!$I$18=1),AND($B$4&lt;=F11,$B$4&gt;=48,D11="газ",'Данные и  результаты'!$I$14=1,G11=3,'Данные и  результаты'!$I$18=3),AND($B$4&lt;=F11,$B$4&gt;=20,D11="газ",'Данные и  результаты'!$I$14=1,G11=4,'Данные и  результаты'!$I$18=4),AND($B$4&lt;=F11,D11="газ",'Данные и  результаты'!$I$14=1,G11=5,'Данные и  результаты'!$I$18=5),AND($B$4&lt;=F11,D11="ж.топливо",'Данные и  результаты'!$I$14=2,G11=5,'Данные и  результаты'!$I$18=5),AND($B$4&lt;=F11,D11="газ",'Данные и  результаты'!$I$14=1,G11=6,'Данные и  результаты'!$I$18=6),AND($B$4&lt;=F11,D11="газ",'Данные и  результаты'!$I$14=1,G11=7,'Данные и  результаты'!$I$18=7),AND($B$4&lt;=F11,D11="газ",'Данные и  результаты'!$I$14=1,G11=8,'Данные и  результаты'!$I$18=8),AND($B$4&lt;=F11,D11="газ",'Данные и  результаты'!$I$14=1,G11=9,'Данные и  результаты'!$I$18=9),AND($B$4&lt;=F11,D11="газ",'Данные и  результаты'!$I$14=1,G11=10,'Данные и  результаты'!$I$18=10)),1,0)</f>
        <v>0</v>
      </c>
      <c r="I11" s="11">
        <v>3</v>
      </c>
      <c r="J11" s="161">
        <v>7630264</v>
      </c>
      <c r="K11" s="161">
        <v>7630270</v>
      </c>
      <c r="L11" s="166" t="str">
        <f>""</f>
        <v/>
      </c>
      <c r="M11" s="166" t="str">
        <f>""</f>
        <v/>
      </c>
      <c r="N11" s="166" t="s">
        <v>513</v>
      </c>
      <c r="O11" s="11"/>
      <c r="P11" s="613">
        <v>4</v>
      </c>
      <c r="Q11" s="616" t="e">
        <f t="shared" si="8"/>
        <v>#N/A</v>
      </c>
      <c r="R11" s="616" t="e">
        <f t="shared" si="9"/>
        <v>#N/A</v>
      </c>
      <c r="S11" s="616" t="e">
        <f t="shared" si="10"/>
        <v>#N/A</v>
      </c>
      <c r="T11" s="616" t="e">
        <f t="shared" si="11"/>
        <v>#N/A</v>
      </c>
      <c r="U11" s="616" t="e">
        <f t="shared" si="12"/>
        <v>#N/A</v>
      </c>
      <c r="V11" s="616" t="e">
        <f t="shared" si="13"/>
        <v>#N/A</v>
      </c>
      <c r="W11" s="616" t="e">
        <f t="shared" si="14"/>
        <v>#N/A</v>
      </c>
      <c r="X11" s="616" t="e">
        <f t="shared" si="15"/>
        <v>#N/A</v>
      </c>
      <c r="Y11" s="616" t="e">
        <f t="shared" si="16"/>
        <v>#N/A</v>
      </c>
      <c r="Z11" s="616" t="e">
        <f t="shared" si="17"/>
        <v>#N/A</v>
      </c>
      <c r="AA11" s="616" t="e">
        <f t="shared" si="18"/>
        <v>#N/A</v>
      </c>
      <c r="AB11" s="618" t="str">
        <f t="shared" si="1"/>
        <v>-</v>
      </c>
      <c r="AC11" s="618" t="str">
        <f t="shared" si="2"/>
        <v/>
      </c>
      <c r="AD11" s="619" t="str">
        <f t="shared" si="3"/>
        <v/>
      </c>
      <c r="AE11" s="619" t="str">
        <f t="shared" si="4"/>
        <v/>
      </c>
      <c r="AF11" s="619" t="str">
        <f t="shared" si="5"/>
        <v/>
      </c>
      <c r="AG11" s="619" t="str">
        <f t="shared" si="6"/>
        <v/>
      </c>
      <c r="AH11" s="620" t="str">
        <f>IF(AND(OR(AG11=$I$50,AG11=$I$51,AG11=$I$55,AG11=$I$56,AG11=$I$58,AG11=$I$59),'Данные и  результаты'!$I$20=2,'Данные и  результаты'!$I$22=1),Котлы!Y11,IF(AND(OR(AG11=$I$50,AG11=$I$51,AG11=$I$55,AG11=$I$56,AG11=$I$58,AG11=$I$59),'Данные и  результаты'!$I$20=2,'Данные и  результаты'!$I$22=2),Котлы!Z11,IF(AND(OR(AG11=$I$10,AG11=$I$11,AG11=$I$19,AG11=$I$20,AG11=$I$27,AG11=$I$28,AG11=$I$33,AG11=$I$34),'Данные и  результаты'!$I$22=2,'Данные и  результаты'!$I$28=1),W11,IF(AND(OR(AG11=$I$10,AG11=$I$11,AG11=$I$19,AG11=$I$20,AG11=$I$27,AG11=$I$28,AG11=$I$33,AG11=$I$34),'Данные и  результаты'!$I$22=1),W11,IF(AND(OR(AG11=$I$10,AG11=$I$11,AG11=$I$19,AG11=$I$20,AG11=$I$27,AG11=$I$28,AG11=$I$33,AG11=$I$34),'Данные и  результаты'!$I$22=2,OR('Данные и  результаты'!$I$28=2,'Данные и  результаты'!$I$28=3,'Данные и  результаты'!$I$28=4,'Данные и  результаты'!$I$28=5)),X11,IF(ISNA(W11)=TRUE,"",IF(AND(ISERR(W11)=FALSE,'Данные и  результаты'!$I$22=1),Котлы!W11,IF(AND(ISERR(X11)=FALSE,'Данные и  результаты'!$I$22=2),Котлы!X11,""))))))))</f>
        <v/>
      </c>
      <c r="AI11" s="619" t="str">
        <f t="shared" si="7"/>
        <v/>
      </c>
    </row>
    <row r="12" spans="1:2274" s="613" customFormat="1" x14ac:dyDescent="0.2">
      <c r="A12" s="11">
        <f t="shared" si="0"/>
        <v>0</v>
      </c>
      <c r="B12" s="12">
        <v>23</v>
      </c>
      <c r="C12" s="11" t="s">
        <v>48</v>
      </c>
      <c r="D12" s="15" t="s">
        <v>45</v>
      </c>
      <c r="E12" s="12">
        <v>23</v>
      </c>
      <c r="F12" s="12">
        <v>23</v>
      </c>
      <c r="G12" s="12">
        <v>1</v>
      </c>
      <c r="H12" s="12">
        <f>IF(OR(AND($B$4&lt;=F12,D12="газ",'Данные и  результаты'!$I$14=1,G12=1,'Данные и  результаты'!$I$18=1),AND($B$4&lt;=F12,$B$4&gt;=48,D12="газ",'Данные и  результаты'!$I$14=1,G12=3,'Данные и  результаты'!$I$18=3),AND($B$4&lt;=F12,$B$4&gt;=20,D12="газ",'Данные и  результаты'!$I$14=1,G12=4,'Данные и  результаты'!$I$18=4),AND($B$4&lt;=F12,D12="газ",'Данные и  результаты'!$I$14=1,G12=5,'Данные и  результаты'!$I$18=5),AND($B$4&lt;=F12,D12="ж.топливо",'Данные и  результаты'!$I$14=2,G12=5,'Данные и  результаты'!$I$18=5),AND($B$4&lt;=F12,D12="газ",'Данные и  результаты'!$I$14=1,G12=6,'Данные и  результаты'!$I$18=6),AND($B$4&lt;=F12,D12="газ",'Данные и  результаты'!$I$14=1,G12=7,'Данные и  результаты'!$I$18=7),AND($B$4&lt;=F12,D12="газ",'Данные и  результаты'!$I$14=1,G12=8,'Данные и  результаты'!$I$18=8),AND($B$4&lt;=F12,D12="газ",'Данные и  результаты'!$I$14=1,G12=9,'Данные и  результаты'!$I$18=9),AND($B$4&lt;=F12,D12="газ",'Данные и  результаты'!$I$14=1,G12=10,'Данные и  результаты'!$I$18=10)),1,0)</f>
        <v>0</v>
      </c>
      <c r="I12" s="11">
        <v>4</v>
      </c>
      <c r="J12" s="162">
        <v>100004030</v>
      </c>
      <c r="K12" s="162">
        <v>100004030</v>
      </c>
      <c r="L12" s="166" t="str">
        <f>""</f>
        <v/>
      </c>
      <c r="M12" s="166" t="str">
        <f>""</f>
        <v/>
      </c>
      <c r="N12" s="388" t="s">
        <v>239</v>
      </c>
      <c r="O12" s="11"/>
      <c r="P12" s="613">
        <v>5</v>
      </c>
      <c r="Q12" s="616" t="e">
        <f t="shared" si="8"/>
        <v>#N/A</v>
      </c>
      <c r="R12" s="616" t="e">
        <f t="shared" si="9"/>
        <v>#N/A</v>
      </c>
      <c r="S12" s="616" t="e">
        <f t="shared" si="10"/>
        <v>#N/A</v>
      </c>
      <c r="T12" s="616" t="e">
        <f t="shared" si="11"/>
        <v>#N/A</v>
      </c>
      <c r="U12" s="616" t="e">
        <f t="shared" si="12"/>
        <v>#N/A</v>
      </c>
      <c r="V12" s="616" t="e">
        <f t="shared" si="13"/>
        <v>#N/A</v>
      </c>
      <c r="W12" s="616" t="e">
        <f t="shared" si="14"/>
        <v>#N/A</v>
      </c>
      <c r="X12" s="616" t="e">
        <f t="shared" si="15"/>
        <v>#N/A</v>
      </c>
      <c r="Y12" s="616" t="e">
        <f t="shared" si="16"/>
        <v>#N/A</v>
      </c>
      <c r="Z12" s="616" t="e">
        <f t="shared" si="17"/>
        <v>#N/A</v>
      </c>
      <c r="AA12" s="616" t="e">
        <f t="shared" si="18"/>
        <v>#N/A</v>
      </c>
      <c r="AB12" s="618" t="str">
        <f t="shared" si="1"/>
        <v>-</v>
      </c>
      <c r="AC12" s="618" t="str">
        <f t="shared" si="2"/>
        <v/>
      </c>
      <c r="AD12" s="619" t="str">
        <f t="shared" si="3"/>
        <v/>
      </c>
      <c r="AE12" s="619" t="str">
        <f t="shared" si="4"/>
        <v/>
      </c>
      <c r="AF12" s="619" t="str">
        <f t="shared" si="5"/>
        <v/>
      </c>
      <c r="AG12" s="619" t="str">
        <f t="shared" si="6"/>
        <v/>
      </c>
      <c r="AH12" s="620" t="str">
        <f>IF(AND(OR(AG12=$I$50,AG12=$I$51,AG12=$I$55,AG12=$I$56,AG12=$I$58,AG12=$I$59),'Данные и  результаты'!$I$20=2,'Данные и  результаты'!$I$22=1),Котлы!Y12,IF(AND(OR(AG12=$I$50,AG12=$I$51,AG12=$I$55,AG12=$I$56,AG12=$I$58,AG12=$I$59),'Данные и  результаты'!$I$20=2,'Данные и  результаты'!$I$22=2),Котлы!Z12,IF(AND(OR(AG12=$I$10,AG12=$I$11,AG12=$I$19,AG12=$I$20,AG12=$I$27,AG12=$I$28,AG12=$I$33,AG12=$I$34),'Данные и  результаты'!$I$22=2,'Данные и  результаты'!$I$28=1),W12,IF(AND(OR(AG12=$I$10,AG12=$I$11,AG12=$I$19,AG12=$I$20,AG12=$I$27,AG12=$I$28,AG12=$I$33,AG12=$I$34),'Данные и  результаты'!$I$22=1),W12,IF(AND(OR(AG12=$I$10,AG12=$I$11,AG12=$I$19,AG12=$I$20,AG12=$I$27,AG12=$I$28,AG12=$I$33,AG12=$I$34),'Данные и  результаты'!$I$22=2,OR('Данные и  результаты'!$I$28=2,'Данные и  результаты'!$I$28=3,'Данные и  результаты'!$I$28=4,'Данные и  результаты'!$I$28=5)),X12,IF(ISNA(W12)=TRUE,"",IF(AND(ISERR(W12)=FALSE,'Данные и  результаты'!$I$22=1),Котлы!W12,IF(AND(ISERR(X12)=FALSE,'Данные и  результаты'!$I$22=2),Котлы!X12,""))))))))</f>
        <v/>
      </c>
      <c r="AI12" s="619" t="str">
        <f t="shared" si="7"/>
        <v/>
      </c>
    </row>
    <row r="13" spans="1:2274" s="621" customFormat="1" x14ac:dyDescent="0.2">
      <c r="A13" s="11">
        <f t="shared" si="0"/>
        <v>0</v>
      </c>
      <c r="B13" s="253">
        <v>24</v>
      </c>
      <c r="C13" s="252" t="s">
        <v>401</v>
      </c>
      <c r="D13" s="254" t="s">
        <v>45</v>
      </c>
      <c r="E13" s="253">
        <v>9.3000000000000007</v>
      </c>
      <c r="F13" s="253">
        <v>24</v>
      </c>
      <c r="G13" s="253">
        <v>6</v>
      </c>
      <c r="H13" s="12">
        <f>IF(OR(AND($B$4&lt;=F13,D13="газ",'Данные и  результаты'!$I$14=1,G13=1,'Данные и  результаты'!$I$18=1),AND($B$4&lt;=F13,$B$4&gt;=48,D13="газ",'Данные и  результаты'!$I$14=1,G13=3,'Данные и  результаты'!$I$18=3),AND($B$4&lt;=F13,$B$4&gt;=20,D13="газ",'Данные и  результаты'!$I$14=1,G13=4,'Данные и  результаты'!$I$18=4),AND($B$4&lt;=F13,D13="газ",'Данные и  результаты'!$I$14=1,G13=5,'Данные и  результаты'!$I$18=5),AND($B$4&lt;=F13,D13="ж.топливо",'Данные и  результаты'!$I$14=2,G13=5,'Данные и  результаты'!$I$18=5),AND($B$4&lt;=F13,D13="газ",'Данные и  результаты'!$I$14=1,G13=6,'Данные и  результаты'!$I$18=6),AND($B$4&lt;=F13,D13="газ",'Данные и  результаты'!$I$14=1,G13=7,'Данные и  результаты'!$I$18=7),AND($B$4&lt;=F13,D13="газ",'Данные и  результаты'!$I$14=1,G13=8,'Данные и  результаты'!$I$18=8),AND($B$4&lt;=F13,D13="газ",'Данные и  результаты'!$I$14=1,G13=9,'Данные и  результаты'!$I$18=9),AND($B$4&lt;=F13,D13="газ",'Данные и  результаты'!$I$14=1,G13=10,'Данные и  результаты'!$I$18=10)),1,0)</f>
        <v>0</v>
      </c>
      <c r="I13" s="252">
        <v>44</v>
      </c>
      <c r="J13" s="255" t="s">
        <v>1505</v>
      </c>
      <c r="K13" s="255" t="s">
        <v>1505</v>
      </c>
      <c r="L13" s="256"/>
      <c r="M13" s="256"/>
      <c r="N13" s="386" t="s">
        <v>459</v>
      </c>
      <c r="O13" s="286"/>
      <c r="P13" s="613">
        <v>6</v>
      </c>
      <c r="Q13" s="616" t="e">
        <f t="shared" si="8"/>
        <v>#N/A</v>
      </c>
      <c r="R13" s="616" t="e">
        <f t="shared" si="9"/>
        <v>#N/A</v>
      </c>
      <c r="S13" s="616" t="e">
        <f t="shared" si="10"/>
        <v>#N/A</v>
      </c>
      <c r="T13" s="616" t="e">
        <f t="shared" si="11"/>
        <v>#N/A</v>
      </c>
      <c r="U13" s="616" t="e">
        <f t="shared" si="12"/>
        <v>#N/A</v>
      </c>
      <c r="V13" s="616" t="e">
        <f t="shared" si="13"/>
        <v>#N/A</v>
      </c>
      <c r="W13" s="616" t="e">
        <f t="shared" si="14"/>
        <v>#N/A</v>
      </c>
      <c r="X13" s="616" t="e">
        <f t="shared" si="15"/>
        <v>#N/A</v>
      </c>
      <c r="Y13" s="616" t="e">
        <f t="shared" si="16"/>
        <v>#N/A</v>
      </c>
      <c r="Z13" s="616" t="e">
        <f t="shared" si="17"/>
        <v>#N/A</v>
      </c>
      <c r="AA13" s="616" t="e">
        <f t="shared" si="18"/>
        <v>#N/A</v>
      </c>
      <c r="AB13" s="618" t="str">
        <f t="shared" si="1"/>
        <v>-</v>
      </c>
      <c r="AC13" s="618" t="str">
        <f t="shared" si="2"/>
        <v/>
      </c>
      <c r="AD13" s="619" t="str">
        <f t="shared" si="3"/>
        <v/>
      </c>
      <c r="AE13" s="619" t="str">
        <f t="shared" si="4"/>
        <v/>
      </c>
      <c r="AF13" s="619" t="str">
        <f t="shared" si="5"/>
        <v/>
      </c>
      <c r="AG13" s="619" t="str">
        <f t="shared" si="6"/>
        <v/>
      </c>
      <c r="AH13" s="620" t="str">
        <f>IF(AND(OR(AG13=$I$50,AG13=$I$51,AG13=$I$55,AG13=$I$56,AG13=$I$58,AG13=$I$59),'Данные и  результаты'!$I$20=2,'Данные и  результаты'!$I$22=1),Котлы!Y13,IF(AND(OR(AG13=$I$50,AG13=$I$51,AG13=$I$55,AG13=$I$56,AG13=$I$58,AG13=$I$59),'Данные и  результаты'!$I$20=2,'Данные и  результаты'!$I$22=2),Котлы!Z13,IF(AND(OR(AG13=$I$10,AG13=$I$11,AG13=$I$19,AG13=$I$20,AG13=$I$27,AG13=$I$28,AG13=$I$33,AG13=$I$34),'Данные и  результаты'!$I$22=2,'Данные и  результаты'!$I$28=1),W13,IF(AND(OR(AG13=$I$10,AG13=$I$11,AG13=$I$19,AG13=$I$20,AG13=$I$27,AG13=$I$28,AG13=$I$33,AG13=$I$34),'Данные и  результаты'!$I$22=1),W13,IF(AND(OR(AG13=$I$10,AG13=$I$11,AG13=$I$19,AG13=$I$20,AG13=$I$27,AG13=$I$28,AG13=$I$33,AG13=$I$34),'Данные и  результаты'!$I$22=2,OR('Данные и  результаты'!$I$28=2,'Данные и  результаты'!$I$28=3,'Данные и  результаты'!$I$28=4,'Данные и  результаты'!$I$28=5)),X13,IF(ISNA(W13)=TRUE,"",IF(AND(ISERR(W13)=FALSE,'Данные и  результаты'!$I$22=1),Котлы!W13,IF(AND(ISERR(X13)=FALSE,'Данные и  результаты'!$I$22=2),Котлы!X13,""))))))))</f>
        <v/>
      </c>
      <c r="AI13" s="619" t="str">
        <f t="shared" si="7"/>
        <v/>
      </c>
    </row>
    <row r="14" spans="1:2274" s="621" customFormat="1" x14ac:dyDescent="0.2">
      <c r="A14" s="11">
        <f t="shared" si="0"/>
        <v>0</v>
      </c>
      <c r="B14" s="253">
        <v>24</v>
      </c>
      <c r="C14" s="252" t="s">
        <v>402</v>
      </c>
      <c r="D14" s="254" t="s">
        <v>45</v>
      </c>
      <c r="E14" s="253">
        <v>9.3000000000000007</v>
      </c>
      <c r="F14" s="253">
        <v>24</v>
      </c>
      <c r="G14" s="253">
        <v>7</v>
      </c>
      <c r="H14" s="12">
        <f>IF(OR(AND($B$4&lt;=F14,D14="газ",'Данные и  результаты'!$I$14=1,G14=1,'Данные и  результаты'!$I$18=1),AND($B$4&lt;=F14,$B$4&gt;=48,D14="газ",'Данные и  результаты'!$I$14=1,G14=3,'Данные и  результаты'!$I$18=3),AND($B$4&lt;=F14,$B$4&gt;=20,D14="газ",'Данные и  результаты'!$I$14=1,G14=4,'Данные и  результаты'!$I$18=4),AND($B$4&lt;=F14,D14="газ",'Данные и  результаты'!$I$14=1,G14=5,'Данные и  результаты'!$I$18=5),AND($B$4&lt;=F14,D14="ж.топливо",'Данные и  результаты'!$I$14=2,G14=5,'Данные и  результаты'!$I$18=5),AND($B$4&lt;=F14,D14="газ",'Данные и  результаты'!$I$14=1,G14=6,'Данные и  результаты'!$I$18=6),AND($B$4&lt;=F14,D14="газ",'Данные и  результаты'!$I$14=1,G14=7,'Данные и  результаты'!$I$18=7),AND($B$4&lt;=F14,D14="газ",'Данные и  результаты'!$I$14=1,G14=8,'Данные и  результаты'!$I$18=8),AND($B$4&lt;=F14,D14="газ",'Данные и  результаты'!$I$14=1,G14=9,'Данные и  результаты'!$I$18=9),AND($B$4&lt;=F14,D14="газ",'Данные и  результаты'!$I$14=1,G14=10,'Данные и  результаты'!$I$18=10)),1,0)</f>
        <v>0</v>
      </c>
      <c r="I14" s="252">
        <v>45</v>
      </c>
      <c r="J14" s="687" t="s">
        <v>1506</v>
      </c>
      <c r="K14" s="687" t="s">
        <v>1506</v>
      </c>
      <c r="L14" s="256"/>
      <c r="M14" s="256"/>
      <c r="N14" s="386" t="s">
        <v>460</v>
      </c>
      <c r="O14" s="286"/>
      <c r="P14" s="613">
        <v>7</v>
      </c>
      <c r="Q14" s="616" t="e">
        <f t="shared" si="8"/>
        <v>#N/A</v>
      </c>
      <c r="R14" s="616" t="e">
        <f t="shared" si="9"/>
        <v>#N/A</v>
      </c>
      <c r="S14" s="616" t="e">
        <f t="shared" si="10"/>
        <v>#N/A</v>
      </c>
      <c r="T14" s="616" t="e">
        <f t="shared" si="11"/>
        <v>#N/A</v>
      </c>
      <c r="U14" s="616" t="e">
        <f t="shared" si="12"/>
        <v>#N/A</v>
      </c>
      <c r="V14" s="616" t="e">
        <f t="shared" si="13"/>
        <v>#N/A</v>
      </c>
      <c r="W14" s="616" t="e">
        <f t="shared" si="14"/>
        <v>#N/A</v>
      </c>
      <c r="X14" s="616" t="e">
        <f t="shared" si="15"/>
        <v>#N/A</v>
      </c>
      <c r="Y14" s="616" t="e">
        <f t="shared" si="16"/>
        <v>#N/A</v>
      </c>
      <c r="Z14" s="616" t="e">
        <f t="shared" si="17"/>
        <v>#N/A</v>
      </c>
      <c r="AA14" s="616" t="e">
        <f t="shared" si="18"/>
        <v>#N/A</v>
      </c>
      <c r="AB14" s="618" t="str">
        <f t="shared" si="1"/>
        <v>-</v>
      </c>
      <c r="AC14" s="618" t="str">
        <f t="shared" si="2"/>
        <v/>
      </c>
      <c r="AD14" s="619" t="str">
        <f t="shared" si="3"/>
        <v/>
      </c>
      <c r="AE14" s="619" t="str">
        <f t="shared" si="4"/>
        <v/>
      </c>
      <c r="AF14" s="619" t="str">
        <f t="shared" si="5"/>
        <v/>
      </c>
      <c r="AG14" s="619" t="str">
        <f t="shared" si="6"/>
        <v/>
      </c>
      <c r="AH14" s="620" t="str">
        <f>IF(AND(OR(AG14=$I$50,AG14=$I$51,AG14=$I$55,AG14=$I$56,AG14=$I$58,AG14=$I$59),'Данные и  результаты'!$I$20=2,'Данные и  результаты'!$I$22=1),Котлы!Y14,IF(AND(OR(AG14=$I$50,AG14=$I$51,AG14=$I$55,AG14=$I$56,AG14=$I$58,AG14=$I$59),'Данные и  результаты'!$I$20=2,'Данные и  результаты'!$I$22=2),Котлы!Z14,IF(AND(OR(AG14=$I$10,AG14=$I$11,AG14=$I$19,AG14=$I$20,AG14=$I$27,AG14=$I$28,AG14=$I$33,AG14=$I$34),'Данные и  результаты'!$I$22=2,'Данные и  результаты'!$I$28=1),W14,IF(AND(OR(AG14=$I$10,AG14=$I$11,AG14=$I$19,AG14=$I$20,AG14=$I$27,AG14=$I$28,AG14=$I$33,AG14=$I$34),'Данные и  результаты'!$I$22=1),W14,IF(AND(OR(AG14=$I$10,AG14=$I$11,AG14=$I$19,AG14=$I$20,AG14=$I$27,AG14=$I$28,AG14=$I$33,AG14=$I$34),'Данные и  результаты'!$I$22=2,OR('Данные и  результаты'!$I$28=2,'Данные и  результаты'!$I$28=3,'Данные и  результаты'!$I$28=4,'Данные и  результаты'!$I$28=5)),X14,IF(ISNA(W14)=TRUE,"",IF(AND(ISERR(W14)=FALSE,'Данные и  результаты'!$I$22=1),Котлы!W14,IF(AND(ISERR(X14)=FALSE,'Данные и  результаты'!$I$22=2),Котлы!X14,""))))))))</f>
        <v/>
      </c>
      <c r="AI14" s="619" t="str">
        <f t="shared" si="7"/>
        <v/>
      </c>
    </row>
    <row r="15" spans="1:2274" s="621" customFormat="1" x14ac:dyDescent="0.2">
      <c r="A15" s="11">
        <f t="shared" si="0"/>
        <v>0</v>
      </c>
      <c r="B15" s="253">
        <v>24</v>
      </c>
      <c r="C15" s="252" t="s">
        <v>1391</v>
      </c>
      <c r="D15" s="254" t="s">
        <v>45</v>
      </c>
      <c r="E15" s="253">
        <v>5.5</v>
      </c>
      <c r="F15" s="253">
        <v>24</v>
      </c>
      <c r="G15" s="253">
        <v>8</v>
      </c>
      <c r="H15" s="12">
        <f>IF(OR(AND($B$4&lt;=F15,D15="газ",'Данные и  результаты'!$I$14=1,G15=1,'Данные и  результаты'!$I$18=1),AND($B$4&lt;=F15,$B$4&gt;=48,D15="газ",'Данные и  результаты'!$I$14=1,G15=3,'Данные и  результаты'!$I$18=3),AND($B$4&lt;=F15,$B$4&gt;=20,D15="газ",'Данные и  результаты'!$I$14=1,G15=4,'Данные и  результаты'!$I$18=4),AND($B$4&lt;=F15,D15="газ",'Данные и  результаты'!$I$14=1,G15=5,'Данные и  результаты'!$I$18=5),AND($B$4&lt;=F15,D15="ж.топливо",'Данные и  результаты'!$I$14=2,G15=5,'Данные и  результаты'!$I$18=5),AND($B$4&lt;=F15,D15="газ",'Данные и  результаты'!$I$14=1,G15=6,'Данные и  результаты'!$I$18=6),AND($B$4&lt;=F15,D15="газ",'Данные и  результаты'!$I$14=1,G15=7,'Данные и  результаты'!$I$18=7),AND($B$4&lt;=F15,D15="газ",'Данные и  результаты'!$I$14=1,G15=8,'Данные и  результаты'!$I$18=8),AND($B$4&lt;=F15,D15="газ",'Данные и  результаты'!$I$14=1,G15=9,'Данные и  результаты'!$I$18=9),AND($B$4&lt;=F15,D15="газ",'Данные и  результаты'!$I$14=1,G15=10,'Данные и  результаты'!$I$18=10)),1,0)</f>
        <v>0</v>
      </c>
      <c r="I15" s="252">
        <v>46</v>
      </c>
      <c r="J15" s="255">
        <v>7626500</v>
      </c>
      <c r="K15" s="255">
        <v>7626500</v>
      </c>
      <c r="L15" s="256"/>
      <c r="M15" s="256"/>
      <c r="N15" s="385" t="s">
        <v>594</v>
      </c>
      <c r="O15" s="252"/>
      <c r="P15" s="613">
        <v>8</v>
      </c>
      <c r="Q15" s="616" t="e">
        <f t="shared" si="8"/>
        <v>#N/A</v>
      </c>
      <c r="R15" s="616" t="e">
        <f t="shared" si="9"/>
        <v>#N/A</v>
      </c>
      <c r="S15" s="616" t="e">
        <f t="shared" si="10"/>
        <v>#N/A</v>
      </c>
      <c r="T15" s="616" t="e">
        <f t="shared" si="11"/>
        <v>#N/A</v>
      </c>
      <c r="U15" s="616" t="e">
        <f t="shared" si="12"/>
        <v>#N/A</v>
      </c>
      <c r="V15" s="616" t="e">
        <f t="shared" si="13"/>
        <v>#N/A</v>
      </c>
      <c r="W15" s="616" t="e">
        <f t="shared" si="14"/>
        <v>#N/A</v>
      </c>
      <c r="X15" s="616" t="e">
        <f t="shared" si="15"/>
        <v>#N/A</v>
      </c>
      <c r="Y15" s="616" t="e">
        <f t="shared" si="16"/>
        <v>#N/A</v>
      </c>
      <c r="Z15" s="616" t="e">
        <f t="shared" si="17"/>
        <v>#N/A</v>
      </c>
      <c r="AA15" s="616" t="e">
        <f t="shared" si="18"/>
        <v>#N/A</v>
      </c>
      <c r="AB15" s="618" t="str">
        <f t="shared" si="1"/>
        <v>-</v>
      </c>
      <c r="AC15" s="618" t="str">
        <f t="shared" si="2"/>
        <v/>
      </c>
      <c r="AD15" s="619" t="str">
        <f t="shared" si="3"/>
        <v/>
      </c>
      <c r="AE15" s="619" t="str">
        <f t="shared" si="4"/>
        <v/>
      </c>
      <c r="AF15" s="619" t="str">
        <f t="shared" si="5"/>
        <v/>
      </c>
      <c r="AG15" s="619" t="str">
        <f t="shared" si="6"/>
        <v/>
      </c>
      <c r="AH15" s="620" t="str">
        <f>IF(AND(OR(AG15=$I$50,AG15=$I$51,AG15=$I$55,AG15=$I$56,AG15=$I$58,AG15=$I$59),'Данные и  результаты'!$I$20=2,'Данные и  результаты'!$I$22=1),Котлы!Y15,IF(AND(OR(AG15=$I$50,AG15=$I$51,AG15=$I$55,AG15=$I$56,AG15=$I$58,AG15=$I$59),'Данные и  результаты'!$I$20=2,'Данные и  результаты'!$I$22=2),Котлы!Z15,IF(AND(OR(AG15=$I$10,AG15=$I$11,AG15=$I$19,AG15=$I$20,AG15=$I$27,AG15=$I$28,AG15=$I$33,AG15=$I$34),'Данные и  результаты'!$I$22=2,'Данные и  результаты'!$I$28=1),W15,IF(AND(OR(AG15=$I$10,AG15=$I$11,AG15=$I$19,AG15=$I$20,AG15=$I$27,AG15=$I$28,AG15=$I$33,AG15=$I$34),'Данные и  результаты'!$I$22=1),W15,IF(AND(OR(AG15=$I$10,AG15=$I$11,AG15=$I$19,AG15=$I$20,AG15=$I$27,AG15=$I$28,AG15=$I$33,AG15=$I$34),'Данные и  результаты'!$I$22=2,OR('Данные и  результаты'!$I$28=2,'Данные и  результаты'!$I$28=3,'Данные и  результаты'!$I$28=4,'Данные и  результаты'!$I$28=5)),X15,IF(ISNA(W15)=TRUE,"",IF(AND(ISERR(W15)=FALSE,'Данные и  результаты'!$I$22=1),Котлы!W15,IF(AND(ISERR(X15)=FALSE,'Данные и  результаты'!$I$22=2),Котлы!X15,""))))))))</f>
        <v/>
      </c>
      <c r="AI15" s="619" t="str">
        <f t="shared" si="7"/>
        <v/>
      </c>
    </row>
    <row r="16" spans="1:2274" s="621" customFormat="1" x14ac:dyDescent="0.2">
      <c r="A16" s="11">
        <f t="shared" si="0"/>
        <v>0</v>
      </c>
      <c r="B16" s="253">
        <v>24</v>
      </c>
      <c r="C16" s="252" t="s">
        <v>1392</v>
      </c>
      <c r="D16" s="254" t="s">
        <v>45</v>
      </c>
      <c r="E16" s="253">
        <v>5.5</v>
      </c>
      <c r="F16" s="253">
        <v>24</v>
      </c>
      <c r="G16" s="253">
        <v>9</v>
      </c>
      <c r="H16" s="12">
        <f>IF(OR(AND($B$4&lt;=F16,D16="газ",'Данные и  результаты'!$I$14=1,G16=1,'Данные и  результаты'!$I$18=1),AND($B$4&lt;=F16,$B$4&gt;=48,D16="газ",'Данные и  результаты'!$I$14=1,G16=3,'Данные и  результаты'!$I$18=3),AND($B$4&lt;=F16,$B$4&gt;=20,D16="газ",'Данные и  результаты'!$I$14=1,G16=4,'Данные и  результаты'!$I$18=4),AND($B$4&lt;=F16,D16="газ",'Данные и  результаты'!$I$14=1,G16=5,'Данные и  результаты'!$I$18=5),AND($B$4&lt;=F16,D16="ж.топливо",'Данные и  результаты'!$I$14=2,G16=5,'Данные и  результаты'!$I$18=5),AND($B$4&lt;=F16,D16="газ",'Данные и  результаты'!$I$14=1,G16=6,'Данные и  результаты'!$I$18=6),AND($B$4&lt;=F16,D16="газ",'Данные и  результаты'!$I$14=1,G16=7,'Данные и  результаты'!$I$18=7),AND($B$4&lt;=F16,D16="газ",'Данные и  результаты'!$I$14=1,G16=8,'Данные и  результаты'!$I$18=8),AND($B$4&lt;=F16,D16="газ",'Данные и  результаты'!$I$14=1,G16=9,'Данные и  результаты'!$I$18=9),AND($B$4&lt;=F16,D16="газ",'Данные и  результаты'!$I$14=1,G16=10,'Данные и  результаты'!$I$18=10)),1,0)</f>
        <v>0</v>
      </c>
      <c r="I16" s="252">
        <v>47</v>
      </c>
      <c r="J16" s="255">
        <v>7626501</v>
      </c>
      <c r="K16" s="255">
        <v>7626501</v>
      </c>
      <c r="L16" s="256"/>
      <c r="M16" s="256"/>
      <c r="N16" s="385" t="s">
        <v>595</v>
      </c>
      <c r="O16" s="252"/>
      <c r="P16" s="613">
        <v>9</v>
      </c>
      <c r="Q16" s="616" t="e">
        <f t="shared" si="8"/>
        <v>#N/A</v>
      </c>
      <c r="R16" s="616" t="e">
        <f t="shared" si="9"/>
        <v>#N/A</v>
      </c>
      <c r="S16" s="616" t="e">
        <f t="shared" si="10"/>
        <v>#N/A</v>
      </c>
      <c r="T16" s="616" t="e">
        <f t="shared" si="11"/>
        <v>#N/A</v>
      </c>
      <c r="U16" s="616" t="e">
        <f t="shared" si="12"/>
        <v>#N/A</v>
      </c>
      <c r="V16" s="616" t="e">
        <f t="shared" si="13"/>
        <v>#N/A</v>
      </c>
      <c r="W16" s="616" t="e">
        <f t="shared" si="14"/>
        <v>#N/A</v>
      </c>
      <c r="X16" s="616" t="e">
        <f t="shared" si="15"/>
        <v>#N/A</v>
      </c>
      <c r="Y16" s="616" t="e">
        <f t="shared" si="16"/>
        <v>#N/A</v>
      </c>
      <c r="Z16" s="616" t="e">
        <f t="shared" si="17"/>
        <v>#N/A</v>
      </c>
      <c r="AA16" s="616" t="e">
        <f t="shared" si="18"/>
        <v>#N/A</v>
      </c>
      <c r="AB16" s="618" t="str">
        <f t="shared" si="1"/>
        <v>-</v>
      </c>
      <c r="AC16" s="618" t="str">
        <f t="shared" si="2"/>
        <v/>
      </c>
      <c r="AD16" s="619" t="str">
        <f t="shared" si="3"/>
        <v/>
      </c>
      <c r="AE16" s="619" t="str">
        <f t="shared" si="4"/>
        <v/>
      </c>
      <c r="AF16" s="619" t="str">
        <f t="shared" si="5"/>
        <v/>
      </c>
      <c r="AG16" s="619" t="str">
        <f t="shared" si="6"/>
        <v/>
      </c>
      <c r="AH16" s="620" t="str">
        <f>IF(AND(OR(AG16=$I$50,AG16=$I$51,AG16=$I$55,AG16=$I$56,AG16=$I$58,AG16=$I$59),'Данные и  результаты'!$I$20=2,'Данные и  результаты'!$I$22=1),Котлы!Y16,IF(AND(OR(AG16=$I$50,AG16=$I$51,AG16=$I$55,AG16=$I$56,AG16=$I$58,AG16=$I$59),'Данные и  результаты'!$I$20=2,'Данные и  результаты'!$I$22=2),Котлы!Z16,IF(AND(OR(AG16=$I$10,AG16=$I$11,AG16=$I$19,AG16=$I$20,AG16=$I$27,AG16=$I$28,AG16=$I$33,AG16=$I$34),'Данные и  результаты'!$I$22=2,'Данные и  результаты'!$I$28=1),W16,IF(AND(OR(AG16=$I$10,AG16=$I$11,AG16=$I$19,AG16=$I$20,AG16=$I$27,AG16=$I$28,AG16=$I$33,AG16=$I$34),'Данные и  результаты'!$I$22=1),W16,IF(AND(OR(AG16=$I$10,AG16=$I$11,AG16=$I$19,AG16=$I$20,AG16=$I$27,AG16=$I$28,AG16=$I$33,AG16=$I$34),'Данные и  результаты'!$I$22=2,OR('Данные и  результаты'!$I$28=2,'Данные и  результаты'!$I$28=3,'Данные и  результаты'!$I$28=4,'Данные и  результаты'!$I$28=5)),X16,IF(ISNA(W16)=TRUE,"",IF(AND(ISERR(W16)=FALSE,'Данные и  результаты'!$I$22=1),Котлы!W16,IF(AND(ISERR(X16)=FALSE,'Данные и  результаты'!$I$22=2),Котлы!X16,""))))))))</f>
        <v/>
      </c>
      <c r="AI16" s="619" t="str">
        <f t="shared" si="7"/>
        <v/>
      </c>
    </row>
    <row r="17" spans="1:35" s="621" customFormat="1" x14ac:dyDescent="0.2">
      <c r="A17" s="11">
        <f t="shared" si="0"/>
        <v>0</v>
      </c>
      <c r="B17" s="253">
        <v>24</v>
      </c>
      <c r="C17" s="252" t="s">
        <v>700</v>
      </c>
      <c r="D17" s="254" t="s">
        <v>45</v>
      </c>
      <c r="E17" s="253">
        <v>5</v>
      </c>
      <c r="F17" s="253">
        <v>24</v>
      </c>
      <c r="G17" s="253">
        <v>10</v>
      </c>
      <c r="H17" s="12">
        <f>IF(OR(AND($B$4&lt;=F17,D17="газ",'Данные и  результаты'!$I$14=1,G17=1,'Данные и  результаты'!$I$18=1),AND($B$4&lt;=F17,$B$4&gt;=48,D17="газ",'Данные и  результаты'!$I$14=1,G17=3,'Данные и  результаты'!$I$18=3),AND($B$4&lt;=F17,$B$4&gt;=20,D17="газ",'Данные и  результаты'!$I$14=1,G17=4,'Данные и  результаты'!$I$18=4),AND($B$4&lt;=F17,D17="газ",'Данные и  результаты'!$I$14=1,G17=5,'Данные и  результаты'!$I$18=5),AND($B$4&lt;=F17,D17="ж.топливо",'Данные и  результаты'!$I$14=2,G17=5,'Данные и  результаты'!$I$18=5),AND($B$4&lt;=F17,D17="газ",'Данные и  результаты'!$I$14=1,G17=6,'Данные и  результаты'!$I$18=6),AND($B$4&lt;=F17,D17="газ",'Данные и  результаты'!$I$14=1,G17=7,'Данные и  результаты'!$I$18=7),AND($B$4&lt;=F17,D17="газ",'Данные и  результаты'!$I$14=1,G17=8,'Данные и  результаты'!$I$18=8),AND($B$4&lt;=F17,D17="газ",'Данные и  результаты'!$I$14=1,G17=9,'Данные и  результаты'!$I$18=9),AND($B$4&lt;=F17,D17="газ",'Данные и  результаты'!$I$14=1,G17=10,'Данные и  результаты'!$I$18=10)),1,0)</f>
        <v>0</v>
      </c>
      <c r="I17" s="252">
        <v>55</v>
      </c>
      <c r="J17" s="260" t="s">
        <v>30</v>
      </c>
      <c r="K17" s="255">
        <v>100013603</v>
      </c>
      <c r="L17" s="256"/>
      <c r="M17" s="256"/>
      <c r="N17" s="385" t="s">
        <v>729</v>
      </c>
      <c r="O17" s="252"/>
      <c r="P17" s="613">
        <v>10</v>
      </c>
      <c r="Q17" s="616" t="e">
        <f t="shared" si="8"/>
        <v>#N/A</v>
      </c>
      <c r="R17" s="616" t="e">
        <f t="shared" si="9"/>
        <v>#N/A</v>
      </c>
      <c r="S17" s="616" t="e">
        <f t="shared" si="10"/>
        <v>#N/A</v>
      </c>
      <c r="T17" s="616" t="e">
        <f t="shared" si="11"/>
        <v>#N/A</v>
      </c>
      <c r="U17" s="616" t="e">
        <f t="shared" si="12"/>
        <v>#N/A</v>
      </c>
      <c r="V17" s="616" t="e">
        <f t="shared" si="13"/>
        <v>#N/A</v>
      </c>
      <c r="W17" s="616" t="e">
        <f t="shared" si="14"/>
        <v>#N/A</v>
      </c>
      <c r="X17" s="616" t="e">
        <f t="shared" si="15"/>
        <v>#N/A</v>
      </c>
      <c r="Y17" s="616" t="e">
        <f t="shared" si="16"/>
        <v>#N/A</v>
      </c>
      <c r="Z17" s="616" t="e">
        <f t="shared" si="17"/>
        <v>#N/A</v>
      </c>
      <c r="AA17" s="616" t="e">
        <f t="shared" si="18"/>
        <v>#N/A</v>
      </c>
      <c r="AB17" s="618" t="str">
        <f t="shared" si="1"/>
        <v>-</v>
      </c>
      <c r="AC17" s="618" t="str">
        <f t="shared" si="2"/>
        <v/>
      </c>
      <c r="AD17" s="619" t="str">
        <f t="shared" si="3"/>
        <v/>
      </c>
      <c r="AE17" s="619" t="str">
        <f t="shared" si="4"/>
        <v/>
      </c>
      <c r="AF17" s="619" t="str">
        <f t="shared" si="5"/>
        <v/>
      </c>
      <c r="AG17" s="619" t="str">
        <f t="shared" si="6"/>
        <v/>
      </c>
      <c r="AH17" s="620" t="str">
        <f>IF(AND(OR(AG17=$I$50,AG17=$I$51,AG17=$I$55,AG17=$I$56,AG17=$I$58,AG17=$I$59),'Данные и  результаты'!$I$20=2,'Данные и  результаты'!$I$22=1),Котлы!Y17,IF(AND(OR(AG17=$I$50,AG17=$I$51,AG17=$I$55,AG17=$I$56,AG17=$I$58,AG17=$I$59),'Данные и  результаты'!$I$20=2,'Данные и  результаты'!$I$22=2),Котлы!Z17,IF(AND(OR(AG17=$I$10,AG17=$I$11,AG17=$I$19,AG17=$I$20,AG17=$I$27,AG17=$I$28,AG17=$I$33,AG17=$I$34),'Данные и  результаты'!$I$22=2,'Данные и  результаты'!$I$28=1),W17,IF(AND(OR(AG17=$I$10,AG17=$I$11,AG17=$I$19,AG17=$I$20,AG17=$I$27,AG17=$I$28,AG17=$I$33,AG17=$I$34),'Данные и  результаты'!$I$22=1),W17,IF(AND(OR(AG17=$I$10,AG17=$I$11,AG17=$I$19,AG17=$I$20,AG17=$I$27,AG17=$I$28,AG17=$I$33,AG17=$I$34),'Данные и  результаты'!$I$22=2,OR('Данные и  результаты'!$I$28=2,'Данные и  результаты'!$I$28=3,'Данные и  результаты'!$I$28=4,'Данные и  результаты'!$I$28=5)),X17,IF(ISNA(W17)=TRUE,"",IF(AND(ISERR(W17)=FALSE,'Данные и  результаты'!$I$22=1),Котлы!W17,IF(AND(ISERR(X17)=FALSE,'Данные и  результаты'!$I$22=2),Котлы!X17,""))))))))</f>
        <v/>
      </c>
      <c r="AI17" s="619" t="str">
        <f t="shared" si="7"/>
        <v/>
      </c>
    </row>
    <row r="18" spans="1:35" s="613" customFormat="1" x14ac:dyDescent="0.2">
      <c r="A18" s="511">
        <f t="shared" si="0"/>
        <v>0</v>
      </c>
      <c r="B18" s="512">
        <v>24</v>
      </c>
      <c r="C18" s="513" t="str">
        <f>""</f>
        <v/>
      </c>
      <c r="D18" s="514" t="s">
        <v>45</v>
      </c>
      <c r="E18" s="512">
        <v>24</v>
      </c>
      <c r="F18" s="512">
        <v>24</v>
      </c>
      <c r="G18" s="512">
        <v>2</v>
      </c>
      <c r="H18" s="512">
        <f>IF(OR(AND($B$4&lt;=F18,D18="газ",'Данные и  результаты'!$I$14=1,G18=1,'Данные и  результаты'!$I$18=1),AND($B$4&lt;=F18,$B$4&gt;=48,D18="газ",'Данные и  результаты'!$I$14=1,G18=3,'Данные и  результаты'!$I$18=3),AND($B$4&lt;=F18,$B$4&gt;=20,D18="газ",'Данные и  результаты'!$I$14=1,G18=4,'Данные и  результаты'!$I$18=4),AND($B$4&lt;=F18,D18="газ",'Данные и  результаты'!$I$14=1,G18=5,'Данные и  результаты'!$I$18=5),AND($B$4&lt;=F18,D18="ж.топливо",'Данные и  результаты'!$I$14=2,G18=5,'Данные и  результаты'!$I$18=5),AND($B$4&lt;=F18,D18="газ",'Данные и  результаты'!$I$14=1,G18=6,'Данные и  результаты'!$I$18=6),AND($B$4&lt;=F18,D18="газ",'Данные и  результаты'!$I$14=1,G18=7,'Данные и  результаты'!$I$18=7),AND($B$4&lt;=F18,D18="газ",'Данные и  результаты'!$I$14=1,G18=8,'Данные и  результаты'!$I$18=8),AND($B$4&lt;=F18,D18="газ",'Данные и  результаты'!$I$14=1,G18=9,'Данные и  результаты'!$I$18=9),AND($B$4&lt;=F18,D18="газ",'Данные и  результаты'!$I$14=1,G18=10,'Данные и  результаты'!$I$18=10)),1,0)</f>
        <v>0</v>
      </c>
      <c r="I18" s="511">
        <v>5</v>
      </c>
      <c r="J18" s="693" t="str">
        <f>""</f>
        <v/>
      </c>
      <c r="K18" s="693" t="str">
        <f>""</f>
        <v/>
      </c>
      <c r="L18" s="515" t="str">
        <f>""</f>
        <v/>
      </c>
      <c r="M18" s="515" t="str">
        <f>""</f>
        <v/>
      </c>
      <c r="N18" s="515" t="s">
        <v>513</v>
      </c>
      <c r="O18" s="511"/>
      <c r="P18" s="613">
        <v>11</v>
      </c>
      <c r="Q18" s="616" t="e">
        <f t="shared" si="8"/>
        <v>#N/A</v>
      </c>
      <c r="R18" s="616" t="e">
        <f t="shared" si="9"/>
        <v>#N/A</v>
      </c>
      <c r="S18" s="616" t="e">
        <f t="shared" si="10"/>
        <v>#N/A</v>
      </c>
      <c r="T18" s="616" t="e">
        <f t="shared" si="11"/>
        <v>#N/A</v>
      </c>
      <c r="U18" s="616" t="e">
        <f t="shared" si="12"/>
        <v>#N/A</v>
      </c>
      <c r="V18" s="616" t="e">
        <f t="shared" si="13"/>
        <v>#N/A</v>
      </c>
      <c r="W18" s="616" t="e">
        <f t="shared" si="14"/>
        <v>#N/A</v>
      </c>
      <c r="X18" s="616" t="e">
        <f t="shared" si="15"/>
        <v>#N/A</v>
      </c>
      <c r="Y18" s="616" t="e">
        <f t="shared" si="16"/>
        <v>#N/A</v>
      </c>
      <c r="Z18" s="616" t="e">
        <f t="shared" si="17"/>
        <v>#N/A</v>
      </c>
      <c r="AA18" s="616" t="e">
        <f t="shared" si="18"/>
        <v>#N/A</v>
      </c>
      <c r="AB18" s="618" t="str">
        <f t="shared" si="1"/>
        <v>-</v>
      </c>
      <c r="AC18" s="618" t="str">
        <f t="shared" si="2"/>
        <v/>
      </c>
      <c r="AD18" s="619" t="str">
        <f t="shared" si="3"/>
        <v/>
      </c>
      <c r="AE18" s="619" t="str">
        <f t="shared" si="4"/>
        <v/>
      </c>
      <c r="AF18" s="619" t="str">
        <f t="shared" si="5"/>
        <v/>
      </c>
      <c r="AG18" s="619" t="str">
        <f t="shared" si="6"/>
        <v/>
      </c>
      <c r="AH18" s="620" t="str">
        <f>IF(AND(OR(AG18=$I$50,AG18=$I$51,AG18=$I$55,AG18=$I$56,AG18=$I$58,AG18=$I$59),'Данные и  результаты'!$I$20=2,'Данные и  результаты'!$I$22=1),Котлы!Y18,IF(AND(OR(AG18=$I$50,AG18=$I$51,AG18=$I$55,AG18=$I$56,AG18=$I$58,AG18=$I$59),'Данные и  результаты'!$I$20=2,'Данные и  результаты'!$I$22=2),Котлы!Z18,IF(AND(OR(AG18=$I$10,AG18=$I$11,AG18=$I$19,AG18=$I$20,AG18=$I$27,AG18=$I$28,AG18=$I$33,AG18=$I$34),'Данные и  результаты'!$I$22=2,'Данные и  результаты'!$I$28=1),W18,IF(AND(OR(AG18=$I$10,AG18=$I$11,AG18=$I$19,AG18=$I$20,AG18=$I$27,AG18=$I$28,AG18=$I$33,AG18=$I$34),'Данные и  результаты'!$I$22=1),W18,IF(AND(OR(AG18=$I$10,AG18=$I$11,AG18=$I$19,AG18=$I$20,AG18=$I$27,AG18=$I$28,AG18=$I$33,AG18=$I$34),'Данные и  результаты'!$I$22=2,OR('Данные и  результаты'!$I$28=2,'Данные и  результаты'!$I$28=3,'Данные и  результаты'!$I$28=4,'Данные и  результаты'!$I$28=5)),X18,IF(ISNA(W18)=TRUE,"",IF(AND(ISERR(W18)=FALSE,'Данные и  результаты'!$I$22=1),Котлы!W18,IF(AND(ISERR(X18)=FALSE,'Данные и  результаты'!$I$22=2),Котлы!X18,""))))))))</f>
        <v/>
      </c>
      <c r="AI18" s="619" t="str">
        <f t="shared" si="7"/>
        <v/>
      </c>
    </row>
    <row r="19" spans="1:35" s="613" customFormat="1" x14ac:dyDescent="0.2">
      <c r="A19" s="11">
        <f t="shared" si="0"/>
        <v>0</v>
      </c>
      <c r="B19" s="12">
        <v>30</v>
      </c>
      <c r="C19" s="610" t="s">
        <v>1415</v>
      </c>
      <c r="D19" s="15" t="s">
        <v>47</v>
      </c>
      <c r="E19" s="12">
        <v>8.9</v>
      </c>
      <c r="F19" s="12">
        <v>30</v>
      </c>
      <c r="G19" s="12">
        <v>5</v>
      </c>
      <c r="H19" s="12">
        <f>IF(OR(AND($B$4&lt;=F19,D19="газ",'Данные и  результаты'!$I$14=1,G19=1,'Данные и  результаты'!$I$18=1),AND($B$4&lt;=F19,$B$4&gt;=48,D19="газ",'Данные и  результаты'!$I$14=1,G19=3,'Данные и  результаты'!$I$18=3),AND($B$4&lt;=F19,$B$4&gt;=20,D19="газ",'Данные и  результаты'!$I$14=1,G19=4,'Данные и  результаты'!$I$18=4),AND($B$4&lt;=F19,D19="газ",'Данные и  результаты'!$I$14=1,G19=5,'Данные и  результаты'!$I$18=5),AND($B$4&lt;=F19,D19="ж.топливо",'Данные и  результаты'!$I$14=2,G19=5,'Данные и  результаты'!$I$18=5),AND($B$4&lt;=F19,D19="газ",'Данные и  результаты'!$I$14=1,G19=6,'Данные и  результаты'!$I$18=6),AND($B$4&lt;=F19,D19="газ",'Данные и  результаты'!$I$14=1,G19=7,'Данные и  результаты'!$I$18=7),AND($B$4&lt;=F19,D19="газ",'Данные и  результаты'!$I$14=1,G19=8,'Данные и  результаты'!$I$18=8),AND($B$4&lt;=F19,D19="газ",'Данные и  результаты'!$I$14=1,G19=9,'Данные и  результаты'!$I$18=9),AND($B$4&lt;=F19,D19="газ",'Данные и  результаты'!$I$14=1,G19=10,'Данные и  результаты'!$I$18=10)),1,0)</f>
        <v>0</v>
      </c>
      <c r="I19" s="11">
        <v>6</v>
      </c>
      <c r="J19" s="161">
        <v>7630265</v>
      </c>
      <c r="K19" s="161">
        <v>7630271</v>
      </c>
      <c r="L19" s="166" t="str">
        <f>""</f>
        <v/>
      </c>
      <c r="M19" s="166" t="str">
        <f>""</f>
        <v/>
      </c>
      <c r="N19" s="166" t="s">
        <v>513</v>
      </c>
      <c r="O19" s="11"/>
      <c r="P19" s="613">
        <v>12</v>
      </c>
      <c r="Q19" s="616" t="e">
        <f t="shared" ref="Q19:Q62" si="19">VLOOKUP(P19,$A$9:$F$62,3,FALSE)</f>
        <v>#N/A</v>
      </c>
      <c r="R19" s="616" t="e">
        <f t="shared" si="9"/>
        <v>#N/A</v>
      </c>
      <c r="S19" s="616" t="e">
        <f t="shared" si="10"/>
        <v>#N/A</v>
      </c>
      <c r="T19" s="616" t="e">
        <f t="shared" si="11"/>
        <v>#N/A</v>
      </c>
      <c r="U19" s="616" t="e">
        <f t="shared" si="12"/>
        <v>#N/A</v>
      </c>
      <c r="V19" s="616" t="e">
        <f t="shared" si="13"/>
        <v>#N/A</v>
      </c>
      <c r="W19" s="616" t="e">
        <f t="shared" si="14"/>
        <v>#N/A</v>
      </c>
      <c r="X19" s="616" t="e">
        <f t="shared" si="15"/>
        <v>#N/A</v>
      </c>
      <c r="Y19" s="616" t="e">
        <f t="shared" si="16"/>
        <v>#N/A</v>
      </c>
      <c r="Z19" s="616" t="e">
        <f t="shared" si="17"/>
        <v>#N/A</v>
      </c>
      <c r="AA19" s="616" t="e">
        <f t="shared" si="18"/>
        <v>#N/A</v>
      </c>
      <c r="AB19" s="618" t="str">
        <f t="shared" si="1"/>
        <v>-</v>
      </c>
      <c r="AC19" s="618" t="str">
        <f t="shared" si="2"/>
        <v/>
      </c>
      <c r="AD19" s="619" t="str">
        <f t="shared" si="3"/>
        <v/>
      </c>
      <c r="AE19" s="619" t="str">
        <f t="shared" si="4"/>
        <v/>
      </c>
      <c r="AF19" s="619" t="str">
        <f t="shared" si="5"/>
        <v/>
      </c>
      <c r="AG19" s="619" t="str">
        <f t="shared" si="6"/>
        <v/>
      </c>
      <c r="AH19" s="620" t="str">
        <f>IF(AND(OR(AG19=$I$50,AG19=$I$51,AG19=$I$55,AG19=$I$56,AG19=$I$58,AG19=$I$59),'Данные и  результаты'!$I$20=2,'Данные и  результаты'!$I$22=1),Котлы!Y19,IF(AND(OR(AG19=$I$50,AG19=$I$51,AG19=$I$55,AG19=$I$56,AG19=$I$58,AG19=$I$59),'Данные и  результаты'!$I$20=2,'Данные и  результаты'!$I$22=2),Котлы!Z19,IF(AND(OR(AG19=$I$10,AG19=$I$11,AG19=$I$19,AG19=$I$20,AG19=$I$27,AG19=$I$28,AG19=$I$33,AG19=$I$34),'Данные и  результаты'!$I$22=2,'Данные и  результаты'!$I$28=1),W19,IF(AND(OR(AG19=$I$10,AG19=$I$11,AG19=$I$19,AG19=$I$20,AG19=$I$27,AG19=$I$28,AG19=$I$33,AG19=$I$34),'Данные и  результаты'!$I$22=1),W19,IF(AND(OR(AG19=$I$10,AG19=$I$11,AG19=$I$19,AG19=$I$20,AG19=$I$27,AG19=$I$28,AG19=$I$33,AG19=$I$34),'Данные и  результаты'!$I$22=2,OR('Данные и  результаты'!$I$28=2,'Данные и  результаты'!$I$28=3,'Данные и  результаты'!$I$28=4,'Данные и  результаты'!$I$28=5)),X19,IF(ISNA(W19)=TRUE,"",IF(AND(ISERR(W19)=FALSE,'Данные и  результаты'!$I$22=1),Котлы!W19,IF(AND(ISERR(X19)=FALSE,'Данные и  результаты'!$I$22=2),Котлы!X19,""))))))))</f>
        <v/>
      </c>
      <c r="AI19" s="619" t="str">
        <f t="shared" si="7"/>
        <v/>
      </c>
    </row>
    <row r="20" spans="1:35" s="613" customFormat="1" x14ac:dyDescent="0.2">
      <c r="A20" s="11">
        <f t="shared" si="0"/>
        <v>0</v>
      </c>
      <c r="B20" s="12">
        <v>30</v>
      </c>
      <c r="C20" s="610" t="s">
        <v>1415</v>
      </c>
      <c r="D20" s="15" t="s">
        <v>45</v>
      </c>
      <c r="E20" s="12">
        <v>8.9</v>
      </c>
      <c r="F20" s="12">
        <v>30</v>
      </c>
      <c r="G20" s="12">
        <v>5</v>
      </c>
      <c r="H20" s="12">
        <f>IF(OR(AND($B$4&lt;=F20,D20="газ",'Данные и  результаты'!$I$14=1,G20=1,'Данные и  результаты'!$I$18=1),AND($B$4&lt;=F20,$B$4&gt;=48,D20="газ",'Данные и  результаты'!$I$14=1,G20=3,'Данные и  результаты'!$I$18=3),AND($B$4&lt;=F20,$B$4&gt;=20,D20="газ",'Данные и  результаты'!$I$14=1,G20=4,'Данные и  результаты'!$I$18=4),AND($B$4&lt;=F20,D20="газ",'Данные и  результаты'!$I$14=1,G20=5,'Данные и  результаты'!$I$18=5),AND($B$4&lt;=F20,D20="ж.топливо",'Данные и  результаты'!$I$14=2,G20=5,'Данные и  результаты'!$I$18=5),AND($B$4&lt;=F20,D20="газ",'Данные и  результаты'!$I$14=1,G20=6,'Данные и  результаты'!$I$18=6),AND($B$4&lt;=F20,D20="газ",'Данные и  результаты'!$I$14=1,G20=7,'Данные и  результаты'!$I$18=7),AND($B$4&lt;=F20,D20="газ",'Данные и  результаты'!$I$14=1,G20=8,'Данные и  результаты'!$I$18=8),AND($B$4&lt;=F20,D20="газ",'Данные и  результаты'!$I$14=1,G20=9,'Данные и  результаты'!$I$18=9),AND($B$4&lt;=F20,D20="газ",'Данные и  результаты'!$I$14=1,G20=10,'Данные и  результаты'!$I$18=10)),1,0)</f>
        <v>0</v>
      </c>
      <c r="I20" s="11">
        <v>7</v>
      </c>
      <c r="J20" s="161">
        <v>7630265</v>
      </c>
      <c r="K20" s="161">
        <v>7630271</v>
      </c>
      <c r="L20" s="166" t="str">
        <f>""</f>
        <v/>
      </c>
      <c r="M20" s="166" t="str">
        <f>""</f>
        <v/>
      </c>
      <c r="N20" s="166" t="s">
        <v>513</v>
      </c>
      <c r="O20" s="11"/>
      <c r="P20" s="613">
        <v>13</v>
      </c>
      <c r="Q20" s="616" t="e">
        <f t="shared" si="19"/>
        <v>#N/A</v>
      </c>
      <c r="R20" s="616" t="e">
        <f t="shared" si="9"/>
        <v>#N/A</v>
      </c>
      <c r="S20" s="616" t="e">
        <f t="shared" si="10"/>
        <v>#N/A</v>
      </c>
      <c r="T20" s="616" t="e">
        <f t="shared" si="11"/>
        <v>#N/A</v>
      </c>
      <c r="U20" s="616" t="e">
        <f t="shared" si="12"/>
        <v>#N/A</v>
      </c>
      <c r="V20" s="616" t="e">
        <f t="shared" si="13"/>
        <v>#N/A</v>
      </c>
      <c r="W20" s="616" t="e">
        <f t="shared" si="14"/>
        <v>#N/A</v>
      </c>
      <c r="X20" s="616" t="e">
        <f t="shared" si="15"/>
        <v>#N/A</v>
      </c>
      <c r="Y20" s="616" t="e">
        <f t="shared" si="16"/>
        <v>#N/A</v>
      </c>
      <c r="Z20" s="616" t="e">
        <f t="shared" si="17"/>
        <v>#N/A</v>
      </c>
      <c r="AA20" s="616" t="e">
        <f t="shared" si="18"/>
        <v>#N/A</v>
      </c>
      <c r="AB20" s="618" t="str">
        <f t="shared" si="1"/>
        <v>-</v>
      </c>
      <c r="AC20" s="618" t="str">
        <f t="shared" si="2"/>
        <v/>
      </c>
      <c r="AD20" s="619" t="str">
        <f t="shared" si="3"/>
        <v/>
      </c>
      <c r="AE20" s="619" t="str">
        <f t="shared" si="4"/>
        <v/>
      </c>
      <c r="AF20" s="619" t="str">
        <f t="shared" si="5"/>
        <v/>
      </c>
      <c r="AG20" s="619" t="str">
        <f t="shared" si="6"/>
        <v/>
      </c>
      <c r="AH20" s="620" t="str">
        <f>IF(AND(OR(AG20=$I$50,AG20=$I$51,AG20=$I$55,AG20=$I$56,AG20=$I$58,AG20=$I$59),'Данные и  результаты'!$I$20=2,'Данные и  результаты'!$I$22=1),Котлы!Y20,IF(AND(OR(AG20=$I$50,AG20=$I$51,AG20=$I$55,AG20=$I$56,AG20=$I$58,AG20=$I$59),'Данные и  результаты'!$I$20=2,'Данные и  результаты'!$I$22=2),Котлы!Z20,IF(AND(OR(AG20=$I$10,AG20=$I$11,AG20=$I$19,AG20=$I$20,AG20=$I$27,AG20=$I$28,AG20=$I$33,AG20=$I$34),'Данные и  результаты'!$I$22=2,'Данные и  результаты'!$I$28=1),W20,IF(AND(OR(AG20=$I$10,AG20=$I$11,AG20=$I$19,AG20=$I$20,AG20=$I$27,AG20=$I$28,AG20=$I$33,AG20=$I$34),'Данные и  результаты'!$I$22=1),W20,IF(AND(OR(AG20=$I$10,AG20=$I$11,AG20=$I$19,AG20=$I$20,AG20=$I$27,AG20=$I$28,AG20=$I$33,AG20=$I$34),'Данные и  результаты'!$I$22=2,OR('Данные и  результаты'!$I$28=2,'Данные и  результаты'!$I$28=3,'Данные и  результаты'!$I$28=4,'Данные и  результаты'!$I$28=5)),X20,IF(ISNA(W20)=TRUE,"",IF(AND(ISERR(W20)=FALSE,'Данные и  результаты'!$I$22=1),Котлы!W20,IF(AND(ISERR(X20)=FALSE,'Данные и  результаты'!$I$22=2),Котлы!X20,""))))))))</f>
        <v/>
      </c>
      <c r="AI20" s="619" t="str">
        <f t="shared" si="7"/>
        <v/>
      </c>
    </row>
    <row r="21" spans="1:35" s="621" customFormat="1" x14ac:dyDescent="0.2">
      <c r="A21" s="11">
        <f t="shared" si="0"/>
        <v>0</v>
      </c>
      <c r="B21" s="253">
        <v>28</v>
      </c>
      <c r="C21" s="252" t="s">
        <v>404</v>
      </c>
      <c r="D21" s="254" t="s">
        <v>45</v>
      </c>
      <c r="E21" s="253">
        <v>10.4</v>
      </c>
      <c r="F21" s="253">
        <v>28</v>
      </c>
      <c r="G21" s="253">
        <v>7</v>
      </c>
      <c r="H21" s="12">
        <f>IF(OR(AND($B$4&lt;=F21,D21="газ",'Данные и  результаты'!$I$14=1,G21=1,'Данные и  результаты'!$I$18=1),AND($B$4&lt;=F21,$B$4&gt;=48,D21="газ",'Данные и  результаты'!$I$14=1,G21=3,'Данные и  результаты'!$I$18=3),AND($B$4&lt;=F21,$B$4&gt;=20,D21="газ",'Данные и  результаты'!$I$14=1,G21=4,'Данные и  результаты'!$I$18=4),AND($B$4&lt;=F21,D21="газ",'Данные и  результаты'!$I$14=1,G21=5,'Данные и  результаты'!$I$18=5),AND($B$4&lt;=F21,D21="ж.топливо",'Данные и  результаты'!$I$14=2,G21=5,'Данные и  результаты'!$I$18=5),AND($B$4&lt;=F21,D21="газ",'Данные и  результаты'!$I$14=1,G21=6,'Данные и  результаты'!$I$18=6),AND($B$4&lt;=F21,D21="газ",'Данные и  результаты'!$I$14=1,G21=7,'Данные и  результаты'!$I$18=7),AND($B$4&lt;=F21,D21="газ",'Данные и  результаты'!$I$14=1,G21=8,'Данные и  результаты'!$I$18=8),AND($B$4&lt;=F21,D21="газ",'Данные и  результаты'!$I$14=1,G21=9,'Данные и  результаты'!$I$18=9),AND($B$4&lt;=F21,D21="газ",'Данные и  результаты'!$I$14=1,G21=10,'Данные и  результаты'!$I$18=10)),1,0)</f>
        <v>0</v>
      </c>
      <c r="I21" s="252">
        <v>48</v>
      </c>
      <c r="J21" s="257" t="s">
        <v>1507</v>
      </c>
      <c r="K21" s="257" t="s">
        <v>1507</v>
      </c>
      <c r="L21" s="256"/>
      <c r="M21" s="256"/>
      <c r="N21" s="385" t="s">
        <v>533</v>
      </c>
      <c r="O21" s="252"/>
      <c r="P21" s="613">
        <v>14</v>
      </c>
      <c r="Q21" s="616" t="e">
        <f t="shared" si="19"/>
        <v>#N/A</v>
      </c>
      <c r="R21" s="616" t="e">
        <f t="shared" si="9"/>
        <v>#N/A</v>
      </c>
      <c r="S21" s="616" t="e">
        <f t="shared" ref="S21:S62" si="20">VLOOKUP(P21,$A$9:$H$62,5,FALSE)</f>
        <v>#N/A</v>
      </c>
      <c r="T21" s="616" t="e">
        <f t="shared" ref="T21:T62" si="21">VLOOKUP(P21,$A$9:$H$62,6,FALSE)</f>
        <v>#N/A</v>
      </c>
      <c r="U21" s="616" t="e">
        <f t="shared" ref="U21:U62" si="22">VLOOKUP(P21,$A$9:$H$62,7,FALSE)</f>
        <v>#N/A</v>
      </c>
      <c r="V21" s="616" t="e">
        <f t="shared" ref="V21:V62" si="23">VLOOKUP(P21,$A$9:$I$62,9,FALSE)</f>
        <v>#N/A</v>
      </c>
      <c r="W21" s="616" t="e">
        <f t="shared" ref="W21:W62" si="24">(VLOOKUP(P21,$A$9:$K$62,10,FALSE))</f>
        <v>#N/A</v>
      </c>
      <c r="X21" s="616" t="e">
        <f t="shared" ref="X21:X62" si="25">(VLOOKUP(P21,$A$9:$K$62,11,FALSE))</f>
        <v>#N/A</v>
      </c>
      <c r="Y21" s="616" t="e">
        <f t="shared" ref="Y21:Y62" si="26">(VLOOKUP(P21,$A$9:$M$62,12,FALSE))</f>
        <v>#N/A</v>
      </c>
      <c r="Z21" s="616" t="e">
        <f t="shared" ref="Z21:Z62" si="27">(VLOOKUP(P21,$A$9:$M$62,13,FALSE))</f>
        <v>#N/A</v>
      </c>
      <c r="AA21" s="616" t="e">
        <f t="shared" si="18"/>
        <v>#N/A</v>
      </c>
      <c r="AB21" s="618" t="str">
        <f t="shared" si="1"/>
        <v>-</v>
      </c>
      <c r="AC21" s="618" t="str">
        <f t="shared" si="2"/>
        <v/>
      </c>
      <c r="AD21" s="619" t="str">
        <f t="shared" si="3"/>
        <v/>
      </c>
      <c r="AE21" s="619" t="str">
        <f t="shared" si="4"/>
        <v/>
      </c>
      <c r="AF21" s="619" t="str">
        <f t="shared" si="5"/>
        <v/>
      </c>
      <c r="AG21" s="619" t="str">
        <f t="shared" si="6"/>
        <v/>
      </c>
      <c r="AH21" s="620" t="str">
        <f>IF(AND(OR(AG21=$I$50,AG21=$I$51,AG21=$I$55,AG21=$I$56,AG21=$I$58,AG21=$I$59),'Данные и  результаты'!$I$20=2,'Данные и  результаты'!$I$22=1),Котлы!Y21,IF(AND(OR(AG21=$I$50,AG21=$I$51,AG21=$I$55,AG21=$I$56,AG21=$I$58,AG21=$I$59),'Данные и  результаты'!$I$20=2,'Данные и  результаты'!$I$22=2),Котлы!Z21,IF(AND(OR(AG21=$I$10,AG21=$I$11,AG21=$I$19,AG21=$I$20,AG21=$I$27,AG21=$I$28,AG21=$I$33,AG21=$I$34),'Данные и  результаты'!$I$22=2,'Данные и  результаты'!$I$28=1),W21,IF(AND(OR(AG21=$I$10,AG21=$I$11,AG21=$I$19,AG21=$I$20,AG21=$I$27,AG21=$I$28,AG21=$I$33,AG21=$I$34),'Данные и  результаты'!$I$22=1),W21,IF(AND(OR(AG21=$I$10,AG21=$I$11,AG21=$I$19,AG21=$I$20,AG21=$I$27,AG21=$I$28,AG21=$I$33,AG21=$I$34),'Данные и  результаты'!$I$22=2,OR('Данные и  результаты'!$I$28=2,'Данные и  результаты'!$I$28=3,'Данные и  результаты'!$I$28=4,'Данные и  результаты'!$I$28=5)),X21,IF(ISNA(W21)=TRUE,"",IF(AND(ISERR(W21)=FALSE,'Данные и  результаты'!$I$22=1),Котлы!W21,IF(AND(ISERR(X21)=FALSE,'Данные и  результаты'!$I$22=2),Котлы!X21,""))))))))</f>
        <v/>
      </c>
      <c r="AI21" s="619" t="str">
        <f t="shared" si="7"/>
        <v/>
      </c>
    </row>
    <row r="22" spans="1:35" s="621" customFormat="1" x14ac:dyDescent="0.2">
      <c r="A22" s="11">
        <f t="shared" si="0"/>
        <v>0</v>
      </c>
      <c r="B22" s="253">
        <v>30</v>
      </c>
      <c r="C22" s="252" t="s">
        <v>1514</v>
      </c>
      <c r="D22" s="254" t="s">
        <v>45</v>
      </c>
      <c r="E22" s="253">
        <v>7.7</v>
      </c>
      <c r="F22" s="253">
        <v>30</v>
      </c>
      <c r="G22" s="253">
        <v>9</v>
      </c>
      <c r="H22" s="12">
        <f>IF(OR(AND($B$4&lt;=F22,D22="газ",'Данные и  результаты'!$I$14=1,G22=1,'Данные и  результаты'!$I$18=1),AND($B$4&lt;=F22,$B$4&gt;=48,D22="газ",'Данные и  результаты'!$I$14=1,G22=3,'Данные и  результаты'!$I$18=3),AND($B$4&lt;=F22,$B$4&gt;=20,D22="газ",'Данные и  результаты'!$I$14=1,G22=4,'Данные и  результаты'!$I$18=4),AND($B$4&lt;=F22,D22="газ",'Данные и  результаты'!$I$14=1,G22=5,'Данные и  результаты'!$I$18=5),AND($B$4&lt;=F22,D22="ж.топливо",'Данные и  результаты'!$I$14=2,G22=5,'Данные и  результаты'!$I$18=5),AND($B$4&lt;=F22,D22="газ",'Данные и  результаты'!$I$14=1,G22=6,'Данные и  результаты'!$I$18=6),AND($B$4&lt;=F22,D22="газ",'Данные и  результаты'!$I$14=1,G22=7,'Данные и  результаты'!$I$18=7),AND($B$4&lt;=F22,D22="газ",'Данные и  результаты'!$I$14=1,G22=8,'Данные и  результаты'!$I$18=8),AND($B$4&lt;=F22,D22="газ",'Данные и  результаты'!$I$14=1,G22=9,'Данные и  результаты'!$I$18=9),AND($B$4&lt;=F22,D22="газ",'Данные и  результаты'!$I$14=1,G22=10,'Данные и  результаты'!$I$18=10)),1,0)</f>
        <v>0</v>
      </c>
      <c r="I22" s="252">
        <v>49</v>
      </c>
      <c r="J22" s="257">
        <v>7626502</v>
      </c>
      <c r="K22" s="257">
        <v>7626502</v>
      </c>
      <c r="L22" s="256"/>
      <c r="M22" s="256"/>
      <c r="N22" s="385" t="s">
        <v>596</v>
      </c>
      <c r="O22" s="252"/>
      <c r="P22" s="613">
        <v>15</v>
      </c>
      <c r="Q22" s="616" t="e">
        <f t="shared" si="19"/>
        <v>#N/A</v>
      </c>
      <c r="R22" s="616" t="e">
        <f t="shared" ref="R22:R62" si="28">VLOOKUP(P22,$A$9:$F$62,4,FALSE)</f>
        <v>#N/A</v>
      </c>
      <c r="S22" s="616" t="e">
        <f t="shared" si="20"/>
        <v>#N/A</v>
      </c>
      <c r="T22" s="616" t="e">
        <f t="shared" si="21"/>
        <v>#N/A</v>
      </c>
      <c r="U22" s="616" t="e">
        <f t="shared" si="22"/>
        <v>#N/A</v>
      </c>
      <c r="V22" s="616" t="e">
        <f t="shared" si="23"/>
        <v>#N/A</v>
      </c>
      <c r="W22" s="616" t="e">
        <f t="shared" si="24"/>
        <v>#N/A</v>
      </c>
      <c r="X22" s="616" t="e">
        <f t="shared" si="25"/>
        <v>#N/A</v>
      </c>
      <c r="Y22" s="616" t="e">
        <f t="shared" si="26"/>
        <v>#N/A</v>
      </c>
      <c r="Z22" s="616" t="e">
        <f t="shared" si="27"/>
        <v>#N/A</v>
      </c>
      <c r="AA22" s="616" t="e">
        <f t="shared" si="18"/>
        <v>#N/A</v>
      </c>
      <c r="AB22" s="618" t="str">
        <f t="shared" si="1"/>
        <v>-</v>
      </c>
      <c r="AC22" s="618" t="str">
        <f t="shared" si="2"/>
        <v/>
      </c>
      <c r="AD22" s="619" t="str">
        <f t="shared" si="3"/>
        <v/>
      </c>
      <c r="AE22" s="619" t="str">
        <f t="shared" si="4"/>
        <v/>
      </c>
      <c r="AF22" s="619" t="str">
        <f t="shared" si="5"/>
        <v/>
      </c>
      <c r="AG22" s="619" t="str">
        <f t="shared" si="6"/>
        <v/>
      </c>
      <c r="AH22" s="620" t="str">
        <f>IF(AND(OR(AG22=$I$50,AG22=$I$51,AG22=$I$55,AG22=$I$56,AG22=$I$58,AG22=$I$59),'Данные и  результаты'!$I$20=2,'Данные и  результаты'!$I$22=1),Котлы!Y22,IF(AND(OR(AG22=$I$50,AG22=$I$51,AG22=$I$55,AG22=$I$56,AG22=$I$58,AG22=$I$59),'Данные и  результаты'!$I$20=2,'Данные и  результаты'!$I$22=2),Котлы!Z22,IF(AND(OR(AG22=$I$10,AG22=$I$11,AG22=$I$19,AG22=$I$20,AG22=$I$27,AG22=$I$28,AG22=$I$33,AG22=$I$34),'Данные и  результаты'!$I$22=2,'Данные и  результаты'!$I$28=1),W22,IF(AND(OR(AG22=$I$10,AG22=$I$11,AG22=$I$19,AG22=$I$20,AG22=$I$27,AG22=$I$28,AG22=$I$33,AG22=$I$34),'Данные и  результаты'!$I$22=1),W22,IF(AND(OR(AG22=$I$10,AG22=$I$11,AG22=$I$19,AG22=$I$20,AG22=$I$27,AG22=$I$28,AG22=$I$33,AG22=$I$34),'Данные и  результаты'!$I$22=2,OR('Данные и  результаты'!$I$28=2,'Данные и  результаты'!$I$28=3,'Данные и  результаты'!$I$28=4,'Данные и  результаты'!$I$28=5)),X22,IF(ISNA(W22)=TRUE,"",IF(AND(ISERR(W22)=FALSE,'Данные и  результаты'!$I$22=1),Котлы!W22,IF(AND(ISERR(X22)=FALSE,'Данные и  результаты'!$I$22=2),Котлы!X22,""))))))))</f>
        <v/>
      </c>
      <c r="AI22" s="619" t="str">
        <f t="shared" si="7"/>
        <v/>
      </c>
    </row>
    <row r="23" spans="1:35" s="613" customFormat="1" x14ac:dyDescent="0.2">
      <c r="A23" s="511">
        <f t="shared" si="0"/>
        <v>0</v>
      </c>
      <c r="B23" s="512">
        <v>30</v>
      </c>
      <c r="C23" s="513" t="str">
        <f>""</f>
        <v/>
      </c>
      <c r="D23" s="514" t="s">
        <v>45</v>
      </c>
      <c r="E23" s="512">
        <v>30</v>
      </c>
      <c r="F23" s="512">
        <v>30</v>
      </c>
      <c r="G23" s="512">
        <v>2</v>
      </c>
      <c r="H23" s="512">
        <f>IF(OR(AND($B$4&lt;=F23,D23="газ",'Данные и  результаты'!$I$14=1,G23=1,'Данные и  результаты'!$I$18=1),AND($B$4&lt;=F23,$B$4&gt;=48,D23="газ",'Данные и  результаты'!$I$14=1,G23=3,'Данные и  результаты'!$I$18=3),AND($B$4&lt;=F23,$B$4&gt;=20,D23="газ",'Данные и  результаты'!$I$14=1,G23=4,'Данные и  результаты'!$I$18=4),AND($B$4&lt;=F23,D23="газ",'Данные и  результаты'!$I$14=1,G23=5,'Данные и  результаты'!$I$18=5),AND($B$4&lt;=F23,D23="ж.топливо",'Данные и  результаты'!$I$14=2,G23=5,'Данные и  результаты'!$I$18=5),AND($B$4&lt;=F23,D23="газ",'Данные и  результаты'!$I$14=1,G23=6,'Данные и  результаты'!$I$18=6),AND($B$4&lt;=F23,D23="газ",'Данные и  результаты'!$I$14=1,G23=7,'Данные и  результаты'!$I$18=7),AND($B$4&lt;=F23,D23="газ",'Данные и  результаты'!$I$14=1,G23=8,'Данные и  результаты'!$I$18=8),AND($B$4&lt;=F23,D23="газ",'Данные и  результаты'!$I$14=1,G23=9,'Данные и  результаты'!$I$18=9),AND($B$4&lt;=F23,D23="газ",'Данные и  результаты'!$I$14=1,G23=10,'Данные и  результаты'!$I$18=10)),1,0)</f>
        <v>0</v>
      </c>
      <c r="I23" s="511">
        <v>8</v>
      </c>
      <c r="J23" s="693" t="str">
        <f>""</f>
        <v/>
      </c>
      <c r="K23" s="693" t="str">
        <f>""</f>
        <v/>
      </c>
      <c r="L23" s="515" t="str">
        <f>""</f>
        <v/>
      </c>
      <c r="M23" s="515" t="str">
        <f>""</f>
        <v/>
      </c>
      <c r="N23" s="515" t="s">
        <v>513</v>
      </c>
      <c r="O23" s="511"/>
      <c r="P23" s="613">
        <v>16</v>
      </c>
      <c r="Q23" s="616" t="e">
        <f t="shared" si="19"/>
        <v>#N/A</v>
      </c>
      <c r="R23" s="616" t="e">
        <f t="shared" si="28"/>
        <v>#N/A</v>
      </c>
      <c r="S23" s="616" t="e">
        <f t="shared" si="20"/>
        <v>#N/A</v>
      </c>
      <c r="T23" s="616" t="e">
        <f t="shared" si="21"/>
        <v>#N/A</v>
      </c>
      <c r="U23" s="616" t="e">
        <f t="shared" si="22"/>
        <v>#N/A</v>
      </c>
      <c r="V23" s="616" t="e">
        <f t="shared" si="23"/>
        <v>#N/A</v>
      </c>
      <c r="W23" s="616" t="e">
        <f t="shared" si="24"/>
        <v>#N/A</v>
      </c>
      <c r="X23" s="616" t="e">
        <f t="shared" si="25"/>
        <v>#N/A</v>
      </c>
      <c r="Y23" s="616" t="e">
        <f t="shared" si="26"/>
        <v>#N/A</v>
      </c>
      <c r="Z23" s="616" t="e">
        <f t="shared" si="27"/>
        <v>#N/A</v>
      </c>
      <c r="AA23" s="616" t="e">
        <f t="shared" si="18"/>
        <v>#N/A</v>
      </c>
      <c r="AB23" s="618" t="str">
        <f t="shared" si="1"/>
        <v>-</v>
      </c>
      <c r="AC23" s="618" t="str">
        <f t="shared" si="2"/>
        <v/>
      </c>
      <c r="AD23" s="619" t="str">
        <f t="shared" si="3"/>
        <v/>
      </c>
      <c r="AE23" s="619" t="str">
        <f t="shared" si="4"/>
        <v/>
      </c>
      <c r="AF23" s="619" t="str">
        <f t="shared" si="5"/>
        <v/>
      </c>
      <c r="AG23" s="619" t="str">
        <f t="shared" si="6"/>
        <v/>
      </c>
      <c r="AH23" s="620" t="str">
        <f>IF(AND(OR(AG23=$I$50,AG23=$I$51,AG23=$I$55,AG23=$I$56,AG23=$I$58,AG23=$I$59),'Данные и  результаты'!$I$20=2,'Данные и  результаты'!$I$22=1),Котлы!Y23,IF(AND(OR(AG23=$I$50,AG23=$I$51,AG23=$I$55,AG23=$I$56,AG23=$I$58,AG23=$I$59),'Данные и  результаты'!$I$20=2,'Данные и  результаты'!$I$22=2),Котлы!Z23,IF(AND(OR(AG23=$I$10,AG23=$I$11,AG23=$I$19,AG23=$I$20,AG23=$I$27,AG23=$I$28,AG23=$I$33,AG23=$I$34),'Данные и  результаты'!$I$22=2,'Данные и  результаты'!$I$28=1),W23,IF(AND(OR(AG23=$I$10,AG23=$I$11,AG23=$I$19,AG23=$I$20,AG23=$I$27,AG23=$I$28,AG23=$I$33,AG23=$I$34),'Данные и  результаты'!$I$22=1),W23,IF(AND(OR(AG23=$I$10,AG23=$I$11,AG23=$I$19,AG23=$I$20,AG23=$I$27,AG23=$I$28,AG23=$I$33,AG23=$I$34),'Данные и  результаты'!$I$22=2,OR('Данные и  результаты'!$I$28=2,'Данные и  результаты'!$I$28=3,'Данные и  результаты'!$I$28=4,'Данные и  результаты'!$I$28=5)),X23,IF(ISNA(W23)=TRUE,"",IF(AND(ISERR(W23)=FALSE,'Данные и  результаты'!$I$22=1),Котлы!W23,IF(AND(ISERR(X23)=FALSE,'Данные и  результаты'!$I$22=2),Котлы!X23,""))))))))</f>
        <v/>
      </c>
      <c r="AI23" s="619" t="str">
        <f t="shared" si="7"/>
        <v/>
      </c>
    </row>
    <row r="24" spans="1:35" s="621" customFormat="1" x14ac:dyDescent="0.2">
      <c r="A24" s="11">
        <f t="shared" si="0"/>
        <v>0</v>
      </c>
      <c r="B24" s="253">
        <v>31</v>
      </c>
      <c r="C24" s="252" t="s">
        <v>405</v>
      </c>
      <c r="D24" s="254" t="s">
        <v>45</v>
      </c>
      <c r="E24" s="253">
        <v>10.4</v>
      </c>
      <c r="F24" s="253">
        <v>31</v>
      </c>
      <c r="G24" s="253">
        <v>6</v>
      </c>
      <c r="H24" s="12">
        <f>IF(OR(AND($B$4&lt;=F24,D24="газ",'Данные и  результаты'!$I$14=1,G24=1,'Данные и  результаты'!$I$18=1),AND($B$4&lt;=F24,$B$4&gt;=48,D24="газ",'Данные и  результаты'!$I$14=1,G24=3,'Данные и  результаты'!$I$18=3),AND($B$4&lt;=F24,$B$4&gt;=20,D24="газ",'Данные и  результаты'!$I$14=1,G24=4,'Данные и  результаты'!$I$18=4),AND($B$4&lt;=F24,D24="газ",'Данные и  результаты'!$I$14=1,G24=5,'Данные и  результаты'!$I$18=5),AND($B$4&lt;=F24,D24="ж.топливо",'Данные и  результаты'!$I$14=2,G24=5,'Данные и  результаты'!$I$18=5),AND($B$4&lt;=F24,D24="газ",'Данные и  результаты'!$I$14=1,G24=6,'Данные и  результаты'!$I$18=6),AND($B$4&lt;=F24,D24="газ",'Данные и  результаты'!$I$14=1,G24=7,'Данные и  результаты'!$I$18=7),AND($B$4&lt;=F24,D24="газ",'Данные и  результаты'!$I$14=1,G24=8,'Данные и  результаты'!$I$18=8),AND($B$4&lt;=F24,D24="газ",'Данные и  результаты'!$I$14=1,G24=9,'Данные и  результаты'!$I$18=9),AND($B$4&lt;=F24,D24="газ",'Данные и  результаты'!$I$14=1,G24=10,'Данные и  результаты'!$I$18=10)),1,0)</f>
        <v>0</v>
      </c>
      <c r="I24" s="252">
        <v>50</v>
      </c>
      <c r="J24" s="258" t="s">
        <v>1508</v>
      </c>
      <c r="K24" s="258" t="s">
        <v>1508</v>
      </c>
      <c r="L24" s="256"/>
      <c r="M24" s="256"/>
      <c r="N24" s="385" t="s">
        <v>536</v>
      </c>
      <c r="O24" s="252"/>
      <c r="P24" s="613">
        <v>17</v>
      </c>
      <c r="Q24" s="616" t="e">
        <f t="shared" si="19"/>
        <v>#N/A</v>
      </c>
      <c r="R24" s="616" t="e">
        <f t="shared" si="28"/>
        <v>#N/A</v>
      </c>
      <c r="S24" s="616" t="e">
        <f t="shared" si="20"/>
        <v>#N/A</v>
      </c>
      <c r="T24" s="616" t="e">
        <f t="shared" si="21"/>
        <v>#N/A</v>
      </c>
      <c r="U24" s="616" t="e">
        <f t="shared" si="22"/>
        <v>#N/A</v>
      </c>
      <c r="V24" s="616" t="e">
        <f t="shared" si="23"/>
        <v>#N/A</v>
      </c>
      <c r="W24" s="616" t="e">
        <f t="shared" si="24"/>
        <v>#N/A</v>
      </c>
      <c r="X24" s="616" t="e">
        <f t="shared" si="25"/>
        <v>#N/A</v>
      </c>
      <c r="Y24" s="616" t="e">
        <f t="shared" si="26"/>
        <v>#N/A</v>
      </c>
      <c r="Z24" s="616" t="e">
        <f t="shared" si="27"/>
        <v>#N/A</v>
      </c>
      <c r="AA24" s="616" t="e">
        <f t="shared" si="18"/>
        <v>#N/A</v>
      </c>
      <c r="AB24" s="618" t="str">
        <f t="shared" si="1"/>
        <v>-</v>
      </c>
      <c r="AC24" s="618" t="str">
        <f t="shared" si="2"/>
        <v/>
      </c>
      <c r="AD24" s="619" t="str">
        <f t="shared" si="3"/>
        <v/>
      </c>
      <c r="AE24" s="619" t="str">
        <f t="shared" si="4"/>
        <v/>
      </c>
      <c r="AF24" s="619" t="str">
        <f t="shared" si="5"/>
        <v/>
      </c>
      <c r="AG24" s="619" t="str">
        <f t="shared" si="6"/>
        <v/>
      </c>
      <c r="AH24" s="620" t="str">
        <f>IF(AND(OR(AG24=$I$50,AG24=$I$51,AG24=$I$55,AG24=$I$56,AG24=$I$58,AG24=$I$59),'Данные и  результаты'!$I$20=2,'Данные и  результаты'!$I$22=1),Котлы!Y24,IF(AND(OR(AG24=$I$50,AG24=$I$51,AG24=$I$55,AG24=$I$56,AG24=$I$58,AG24=$I$59),'Данные и  результаты'!$I$20=2,'Данные и  результаты'!$I$22=2),Котлы!Z24,IF(AND(OR(AG24=$I$10,AG24=$I$11,AG24=$I$19,AG24=$I$20,AG24=$I$27,AG24=$I$28,AG24=$I$33,AG24=$I$34),'Данные и  результаты'!$I$22=2,'Данные и  результаты'!$I$28=1),W24,IF(AND(OR(AG24=$I$10,AG24=$I$11,AG24=$I$19,AG24=$I$20,AG24=$I$27,AG24=$I$28,AG24=$I$33,AG24=$I$34),'Данные и  результаты'!$I$22=1),W24,IF(AND(OR(AG24=$I$10,AG24=$I$11,AG24=$I$19,AG24=$I$20,AG24=$I$27,AG24=$I$28,AG24=$I$33,AG24=$I$34),'Данные и  результаты'!$I$22=2,OR('Данные и  результаты'!$I$28=2,'Данные и  результаты'!$I$28=3,'Данные и  результаты'!$I$28=4,'Данные и  результаты'!$I$28=5)),X24,IF(ISNA(W24)=TRUE,"",IF(AND(ISERR(W24)=FALSE,'Данные и  результаты'!$I$22=1),Котлы!W24,IF(AND(ISERR(X24)=FALSE,'Данные и  результаты'!$I$22=2),Котлы!X24,""))))))))</f>
        <v/>
      </c>
      <c r="AI24" s="619" t="str">
        <f t="shared" si="7"/>
        <v/>
      </c>
    </row>
    <row r="25" spans="1:35" s="621" customFormat="1" x14ac:dyDescent="0.2">
      <c r="A25" s="11">
        <f t="shared" si="0"/>
        <v>0</v>
      </c>
      <c r="B25" s="253">
        <v>31</v>
      </c>
      <c r="C25" s="252" t="s">
        <v>406</v>
      </c>
      <c r="D25" s="254" t="s">
        <v>45</v>
      </c>
      <c r="E25" s="253">
        <v>10.4</v>
      </c>
      <c r="F25" s="253">
        <v>31</v>
      </c>
      <c r="G25" s="253">
        <v>7</v>
      </c>
      <c r="H25" s="12">
        <f>IF(OR(AND($B$4&lt;=F25,D25="газ",'Данные и  результаты'!$I$14=1,G25=1,'Данные и  результаты'!$I$18=1),AND($B$4&lt;=F25,$B$4&gt;=48,D25="газ",'Данные и  результаты'!$I$14=1,G25=3,'Данные и  результаты'!$I$18=3),AND($B$4&lt;=F25,$B$4&gt;=20,D25="газ",'Данные и  результаты'!$I$14=1,G25=4,'Данные и  результаты'!$I$18=4),AND($B$4&lt;=F25,D25="газ",'Данные и  результаты'!$I$14=1,G25=5,'Данные и  результаты'!$I$18=5),AND($B$4&lt;=F25,D25="ж.топливо",'Данные и  результаты'!$I$14=2,G25=5,'Данные и  результаты'!$I$18=5),AND($B$4&lt;=F25,D25="газ",'Данные и  результаты'!$I$14=1,G25=6,'Данные и  результаты'!$I$18=6),AND($B$4&lt;=F25,D25="газ",'Данные и  результаты'!$I$14=1,G25=7,'Данные и  результаты'!$I$18=7),AND($B$4&lt;=F25,D25="газ",'Данные и  результаты'!$I$14=1,G25=8,'Данные и  результаты'!$I$18=8),AND($B$4&lt;=F25,D25="газ",'Данные и  результаты'!$I$14=1,G25=9,'Данные и  результаты'!$I$18=9),AND($B$4&lt;=F25,D25="газ",'Данные и  результаты'!$I$14=1,G25=10,'Данные и  результаты'!$I$18=10)),1,0)</f>
        <v>0</v>
      </c>
      <c r="I25" s="252">
        <v>51</v>
      </c>
      <c r="J25" s="258" t="s">
        <v>1509</v>
      </c>
      <c r="K25" s="258" t="s">
        <v>1509</v>
      </c>
      <c r="L25" s="256"/>
      <c r="M25" s="256"/>
      <c r="N25" s="385" t="s">
        <v>534</v>
      </c>
      <c r="O25" s="252"/>
      <c r="P25" s="613">
        <v>18</v>
      </c>
      <c r="Q25" s="616" t="e">
        <f t="shared" si="19"/>
        <v>#N/A</v>
      </c>
      <c r="R25" s="616" t="e">
        <f t="shared" si="28"/>
        <v>#N/A</v>
      </c>
      <c r="S25" s="616" t="e">
        <f t="shared" si="20"/>
        <v>#N/A</v>
      </c>
      <c r="T25" s="616" t="e">
        <f t="shared" si="21"/>
        <v>#N/A</v>
      </c>
      <c r="U25" s="616" t="e">
        <f t="shared" si="22"/>
        <v>#N/A</v>
      </c>
      <c r="V25" s="616" t="e">
        <f t="shared" si="23"/>
        <v>#N/A</v>
      </c>
      <c r="W25" s="616" t="e">
        <f t="shared" si="24"/>
        <v>#N/A</v>
      </c>
      <c r="X25" s="616" t="e">
        <f t="shared" si="25"/>
        <v>#N/A</v>
      </c>
      <c r="Y25" s="616" t="e">
        <f t="shared" si="26"/>
        <v>#N/A</v>
      </c>
      <c r="Z25" s="616" t="e">
        <f t="shared" si="27"/>
        <v>#N/A</v>
      </c>
      <c r="AA25" s="616" t="e">
        <f t="shared" si="18"/>
        <v>#N/A</v>
      </c>
      <c r="AB25" s="618" t="str">
        <f t="shared" si="1"/>
        <v>-</v>
      </c>
      <c r="AC25" s="618" t="str">
        <f t="shared" si="2"/>
        <v/>
      </c>
      <c r="AD25" s="619" t="str">
        <f t="shared" si="3"/>
        <v/>
      </c>
      <c r="AE25" s="619" t="str">
        <f t="shared" si="4"/>
        <v/>
      </c>
      <c r="AF25" s="619" t="str">
        <f t="shared" si="5"/>
        <v/>
      </c>
      <c r="AG25" s="619" t="str">
        <f t="shared" si="6"/>
        <v/>
      </c>
      <c r="AH25" s="620" t="str">
        <f>IF(AND(OR(AG25=$I$50,AG25=$I$51,AG25=$I$55,AG25=$I$56,AG25=$I$58,AG25=$I$59),'Данные и  результаты'!$I$20=2,'Данные и  результаты'!$I$22=1),Котлы!Y25,IF(AND(OR(AG25=$I$50,AG25=$I$51,AG25=$I$55,AG25=$I$56,AG25=$I$58,AG25=$I$59),'Данные и  результаты'!$I$20=2,'Данные и  результаты'!$I$22=2),Котлы!Z25,IF(AND(OR(AG25=$I$10,AG25=$I$11,AG25=$I$19,AG25=$I$20,AG25=$I$27,AG25=$I$28,AG25=$I$33,AG25=$I$34),'Данные и  результаты'!$I$22=2,'Данные и  результаты'!$I$28=1),W25,IF(AND(OR(AG25=$I$10,AG25=$I$11,AG25=$I$19,AG25=$I$20,AG25=$I$27,AG25=$I$28,AG25=$I$33,AG25=$I$34),'Данные и  результаты'!$I$22=1),W25,IF(AND(OR(AG25=$I$10,AG25=$I$11,AG25=$I$19,AG25=$I$20,AG25=$I$27,AG25=$I$28,AG25=$I$33,AG25=$I$34),'Данные и  результаты'!$I$22=2,OR('Данные и  результаты'!$I$28=2,'Данные и  результаты'!$I$28=3,'Данные и  результаты'!$I$28=4,'Данные и  результаты'!$I$28=5)),X25,IF(ISNA(W25)=TRUE,"",IF(AND(ISERR(W25)=FALSE,'Данные и  результаты'!$I$22=1),Котлы!W25,IF(AND(ISERR(X25)=FALSE,'Данные и  результаты'!$I$22=2),Котлы!X25,""))))))))</f>
        <v/>
      </c>
      <c r="AI25" s="619" t="str">
        <f t="shared" si="7"/>
        <v/>
      </c>
    </row>
    <row r="26" spans="1:35" s="613" customFormat="1" x14ac:dyDescent="0.2">
      <c r="A26" s="11">
        <f t="shared" si="0"/>
        <v>0</v>
      </c>
      <c r="B26" s="12">
        <v>30</v>
      </c>
      <c r="C26" s="11" t="s">
        <v>52</v>
      </c>
      <c r="D26" s="15" t="s">
        <v>45</v>
      </c>
      <c r="E26" s="12">
        <v>30</v>
      </c>
      <c r="F26" s="12">
        <v>30</v>
      </c>
      <c r="G26" s="12">
        <v>1</v>
      </c>
      <c r="H26" s="12">
        <f>IF(OR(AND($B$4&lt;=F26,D26="газ",'Данные и  результаты'!$I$14=1,G26=1,'Данные и  результаты'!$I$18=1),AND($B$4&lt;=F26,$B$4&gt;=48,D26="газ",'Данные и  результаты'!$I$14=1,G26=3,'Данные и  результаты'!$I$18=3),AND($B$4&lt;=F26,$B$4&gt;=20,D26="газ",'Данные и  результаты'!$I$14=1,G26=4,'Данные и  результаты'!$I$18=4),AND($B$4&lt;=F26,D26="газ",'Данные и  результаты'!$I$14=1,G26=5,'Данные и  результаты'!$I$18=5),AND($B$4&lt;=F26,D26="ж.топливо",'Данные и  результаты'!$I$14=2,G26=5,'Данные и  результаты'!$I$18=5),AND($B$4&lt;=F26,D26="газ",'Данные и  результаты'!$I$14=1,G26=6,'Данные и  результаты'!$I$18=6),AND($B$4&lt;=F26,D26="газ",'Данные и  результаты'!$I$14=1,G26=7,'Данные и  результаты'!$I$18=7),AND($B$4&lt;=F26,D26="газ",'Данные и  результаты'!$I$14=1,G26=8,'Данные и  результаты'!$I$18=8),AND($B$4&lt;=F26,D26="газ",'Данные и  результаты'!$I$14=1,G26=9,'Данные и  результаты'!$I$18=9),AND($B$4&lt;=F26,D26="газ",'Данные и  результаты'!$I$14=1,G26=10,'Данные и  результаты'!$I$18=10)),1,0)</f>
        <v>0</v>
      </c>
      <c r="I26" s="11">
        <v>9</v>
      </c>
      <c r="J26" s="162">
        <v>100004031</v>
      </c>
      <c r="K26" s="162">
        <v>100004031</v>
      </c>
      <c r="L26" s="166" t="str">
        <f>""</f>
        <v/>
      </c>
      <c r="M26" s="166" t="str">
        <f>""</f>
        <v/>
      </c>
      <c r="N26" s="388" t="s">
        <v>240</v>
      </c>
      <c r="O26" s="11"/>
      <c r="P26" s="613">
        <v>19</v>
      </c>
      <c r="Q26" s="616" t="e">
        <f t="shared" si="19"/>
        <v>#N/A</v>
      </c>
      <c r="R26" s="616" t="e">
        <f t="shared" si="28"/>
        <v>#N/A</v>
      </c>
      <c r="S26" s="616" t="e">
        <f t="shared" si="20"/>
        <v>#N/A</v>
      </c>
      <c r="T26" s="616" t="e">
        <f t="shared" si="21"/>
        <v>#N/A</v>
      </c>
      <c r="U26" s="616" t="e">
        <f t="shared" si="22"/>
        <v>#N/A</v>
      </c>
      <c r="V26" s="616" t="e">
        <f t="shared" si="23"/>
        <v>#N/A</v>
      </c>
      <c r="W26" s="616" t="e">
        <f t="shared" si="24"/>
        <v>#N/A</v>
      </c>
      <c r="X26" s="616" t="e">
        <f t="shared" si="25"/>
        <v>#N/A</v>
      </c>
      <c r="Y26" s="616" t="e">
        <f t="shared" si="26"/>
        <v>#N/A</v>
      </c>
      <c r="Z26" s="616" t="e">
        <f t="shared" si="27"/>
        <v>#N/A</v>
      </c>
      <c r="AA26" s="616" t="e">
        <f t="shared" si="18"/>
        <v>#N/A</v>
      </c>
      <c r="AB26" s="618" t="str">
        <f t="shared" si="1"/>
        <v>-</v>
      </c>
      <c r="AC26" s="618" t="str">
        <f t="shared" si="2"/>
        <v/>
      </c>
      <c r="AD26" s="619" t="str">
        <f t="shared" si="3"/>
        <v/>
      </c>
      <c r="AE26" s="619" t="str">
        <f t="shared" si="4"/>
        <v/>
      </c>
      <c r="AF26" s="619" t="str">
        <f t="shared" si="5"/>
        <v/>
      </c>
      <c r="AG26" s="619" t="str">
        <f t="shared" si="6"/>
        <v/>
      </c>
      <c r="AH26" s="620" t="str">
        <f>IF(AND(OR(AG26=$I$50,AG26=$I$51,AG26=$I$55,AG26=$I$56,AG26=$I$58,AG26=$I$59),'Данные и  результаты'!$I$20=2,'Данные и  результаты'!$I$22=1),Котлы!Y26,IF(AND(OR(AG26=$I$50,AG26=$I$51,AG26=$I$55,AG26=$I$56,AG26=$I$58,AG26=$I$59),'Данные и  результаты'!$I$20=2,'Данные и  результаты'!$I$22=2),Котлы!Z26,IF(AND(OR(AG26=$I$10,AG26=$I$11,AG26=$I$19,AG26=$I$20,AG26=$I$27,AG26=$I$28,AG26=$I$33,AG26=$I$34),'Данные и  результаты'!$I$22=2,'Данные и  результаты'!$I$28=1),W26,IF(AND(OR(AG26=$I$10,AG26=$I$11,AG26=$I$19,AG26=$I$20,AG26=$I$27,AG26=$I$28,AG26=$I$33,AG26=$I$34),'Данные и  результаты'!$I$22=1),W26,IF(AND(OR(AG26=$I$10,AG26=$I$11,AG26=$I$19,AG26=$I$20,AG26=$I$27,AG26=$I$28,AG26=$I$33,AG26=$I$34),'Данные и  результаты'!$I$22=2,OR('Данные и  результаты'!$I$28=2,'Данные и  результаты'!$I$28=3,'Данные и  результаты'!$I$28=4,'Данные и  результаты'!$I$28=5)),X26,IF(ISNA(W26)=TRUE,"",IF(AND(ISERR(W26)=FALSE,'Данные и  результаты'!$I$22=1),Котлы!W26,IF(AND(ISERR(X26)=FALSE,'Данные и  результаты'!$I$22=2),Котлы!X26,""))))))))</f>
        <v/>
      </c>
      <c r="AI26" s="619" t="str">
        <f t="shared" si="7"/>
        <v/>
      </c>
    </row>
    <row r="27" spans="1:35" s="613" customFormat="1" x14ac:dyDescent="0.2">
      <c r="A27" s="11">
        <f t="shared" si="0"/>
        <v>0</v>
      </c>
      <c r="B27" s="12">
        <v>37</v>
      </c>
      <c r="C27" s="610" t="s">
        <v>1455</v>
      </c>
      <c r="D27" s="15" t="s">
        <v>47</v>
      </c>
      <c r="E27" s="12">
        <v>11.6</v>
      </c>
      <c r="F27" s="12">
        <v>37</v>
      </c>
      <c r="G27" s="12">
        <v>5</v>
      </c>
      <c r="H27" s="12">
        <f>IF(OR(AND($B$4&lt;=F27,D27="газ",'Данные и  результаты'!$I$14=1,G27=1,'Данные и  результаты'!$I$18=1),AND($B$4&lt;=F27,$B$4&gt;=48,D27="газ",'Данные и  результаты'!$I$14=1,G27=3,'Данные и  результаты'!$I$18=3),AND($B$4&lt;=F27,$B$4&gt;=20,D27="газ",'Данные и  результаты'!$I$14=1,G27=4,'Данные и  результаты'!$I$18=4),AND($B$4&lt;=F27,D27="газ",'Данные и  результаты'!$I$14=1,G27=5,'Данные и  результаты'!$I$18=5),AND($B$4&lt;=F27,D27="ж.топливо",'Данные и  результаты'!$I$14=2,G27=5,'Данные и  результаты'!$I$18=5),AND($B$4&lt;=F27,D27="газ",'Данные и  результаты'!$I$14=1,G27=6,'Данные и  результаты'!$I$18=6),AND($B$4&lt;=F27,D27="газ",'Данные и  результаты'!$I$14=1,G27=7,'Данные и  результаты'!$I$18=7),AND($B$4&lt;=F27,D27="газ",'Данные и  результаты'!$I$14=1,G27=8,'Данные и  результаты'!$I$18=8),AND($B$4&lt;=F27,D27="газ",'Данные и  результаты'!$I$14=1,G27=9,'Данные и  результаты'!$I$18=9),AND($B$4&lt;=F27,D27="газ",'Данные и  результаты'!$I$14=1,G27=10,'Данные и  результаты'!$I$18=10)),1,0)</f>
        <v>0</v>
      </c>
      <c r="I27" s="11">
        <v>10</v>
      </c>
      <c r="J27" s="161">
        <v>7630268</v>
      </c>
      <c r="K27" s="161">
        <v>7630272</v>
      </c>
      <c r="L27" s="166" t="str">
        <f>""</f>
        <v/>
      </c>
      <c r="M27" s="166" t="str">
        <f>""</f>
        <v/>
      </c>
      <c r="N27" s="166" t="s">
        <v>513</v>
      </c>
      <c r="O27" s="11"/>
      <c r="P27" s="613">
        <v>20</v>
      </c>
      <c r="Q27" s="616" t="e">
        <f t="shared" si="19"/>
        <v>#N/A</v>
      </c>
      <c r="R27" s="616" t="e">
        <f t="shared" si="28"/>
        <v>#N/A</v>
      </c>
      <c r="S27" s="616" t="e">
        <f t="shared" si="20"/>
        <v>#N/A</v>
      </c>
      <c r="T27" s="616" t="e">
        <f t="shared" si="21"/>
        <v>#N/A</v>
      </c>
      <c r="U27" s="616" t="e">
        <f t="shared" si="22"/>
        <v>#N/A</v>
      </c>
      <c r="V27" s="616" t="e">
        <f t="shared" si="23"/>
        <v>#N/A</v>
      </c>
      <c r="W27" s="616" t="e">
        <f t="shared" si="24"/>
        <v>#N/A</v>
      </c>
      <c r="X27" s="616" t="e">
        <f t="shared" si="25"/>
        <v>#N/A</v>
      </c>
      <c r="Y27" s="616" t="e">
        <f t="shared" si="26"/>
        <v>#N/A</v>
      </c>
      <c r="Z27" s="616" t="e">
        <f t="shared" si="27"/>
        <v>#N/A</v>
      </c>
      <c r="AA27" s="616" t="e">
        <f t="shared" si="18"/>
        <v>#N/A</v>
      </c>
      <c r="AB27" s="618" t="str">
        <f t="shared" si="1"/>
        <v>-</v>
      </c>
      <c r="AC27" s="618" t="str">
        <f t="shared" si="2"/>
        <v/>
      </c>
      <c r="AD27" s="619" t="str">
        <f t="shared" si="3"/>
        <v/>
      </c>
      <c r="AE27" s="619" t="str">
        <f t="shared" si="4"/>
        <v/>
      </c>
      <c r="AF27" s="619" t="str">
        <f t="shared" si="5"/>
        <v/>
      </c>
      <c r="AG27" s="619" t="str">
        <f t="shared" si="6"/>
        <v/>
      </c>
      <c r="AH27" s="620" t="str">
        <f>IF(AND(OR(AG27=$I$50,AG27=$I$51,AG27=$I$55,AG27=$I$56,AG27=$I$58,AG27=$I$59),'Данные и  результаты'!$I$20=2,'Данные и  результаты'!$I$22=1),Котлы!Y27,IF(AND(OR(AG27=$I$50,AG27=$I$51,AG27=$I$55,AG27=$I$56,AG27=$I$58,AG27=$I$59),'Данные и  результаты'!$I$20=2,'Данные и  результаты'!$I$22=2),Котлы!Z27,IF(AND(OR(AG27=$I$10,AG27=$I$11,AG27=$I$19,AG27=$I$20,AG27=$I$27,AG27=$I$28,AG27=$I$33,AG27=$I$34),'Данные и  результаты'!$I$22=2,'Данные и  результаты'!$I$28=1),W27,IF(AND(OR(AG27=$I$10,AG27=$I$11,AG27=$I$19,AG27=$I$20,AG27=$I$27,AG27=$I$28,AG27=$I$33,AG27=$I$34),'Данные и  результаты'!$I$22=1),W27,IF(AND(OR(AG27=$I$10,AG27=$I$11,AG27=$I$19,AG27=$I$20,AG27=$I$27,AG27=$I$28,AG27=$I$33,AG27=$I$34),'Данные и  результаты'!$I$22=2,OR('Данные и  результаты'!$I$28=2,'Данные и  результаты'!$I$28=3,'Данные и  результаты'!$I$28=4,'Данные и  результаты'!$I$28=5)),X27,IF(ISNA(W27)=TRUE,"",IF(AND(ISERR(W27)=FALSE,'Данные и  результаты'!$I$22=1),Котлы!W27,IF(AND(ISERR(X27)=FALSE,'Данные и  результаты'!$I$22=2),Котлы!X27,""))))))))</f>
        <v/>
      </c>
      <c r="AI27" s="619" t="str">
        <f t="shared" si="7"/>
        <v/>
      </c>
    </row>
    <row r="28" spans="1:35" s="613" customFormat="1" x14ac:dyDescent="0.2">
      <c r="A28" s="11">
        <f t="shared" si="0"/>
        <v>0</v>
      </c>
      <c r="B28" s="12">
        <v>37</v>
      </c>
      <c r="C28" s="610" t="s">
        <v>1455</v>
      </c>
      <c r="D28" s="15" t="s">
        <v>45</v>
      </c>
      <c r="E28" s="12">
        <v>11.6</v>
      </c>
      <c r="F28" s="12">
        <v>37</v>
      </c>
      <c r="G28" s="12">
        <v>5</v>
      </c>
      <c r="H28" s="12">
        <f>IF(OR(AND($B$4&lt;=F28,D28="газ",'Данные и  результаты'!$I$14=1,G28=1,'Данные и  результаты'!$I$18=1),AND($B$4&lt;=F28,$B$4&gt;=48,D28="газ",'Данные и  результаты'!$I$14=1,G28=3,'Данные и  результаты'!$I$18=3),AND($B$4&lt;=F28,$B$4&gt;=20,D28="газ",'Данные и  результаты'!$I$14=1,G28=4,'Данные и  результаты'!$I$18=4),AND($B$4&lt;=F28,D28="газ",'Данные и  результаты'!$I$14=1,G28=5,'Данные и  результаты'!$I$18=5),AND($B$4&lt;=F28,D28="ж.топливо",'Данные и  результаты'!$I$14=2,G28=5,'Данные и  результаты'!$I$18=5),AND($B$4&lt;=F28,D28="газ",'Данные и  результаты'!$I$14=1,G28=6,'Данные и  результаты'!$I$18=6),AND($B$4&lt;=F28,D28="газ",'Данные и  результаты'!$I$14=1,G28=7,'Данные и  результаты'!$I$18=7),AND($B$4&lt;=F28,D28="газ",'Данные и  результаты'!$I$14=1,G28=8,'Данные и  результаты'!$I$18=8),AND($B$4&lt;=F28,D28="газ",'Данные и  результаты'!$I$14=1,G28=9,'Данные и  результаты'!$I$18=9),AND($B$4&lt;=F28,D28="газ",'Данные и  результаты'!$I$14=1,G28=10,'Данные и  результаты'!$I$18=10)),1,0)</f>
        <v>0</v>
      </c>
      <c r="I28" s="11">
        <v>11</v>
      </c>
      <c r="J28" s="161">
        <v>7630268</v>
      </c>
      <c r="K28" s="161">
        <v>7630272</v>
      </c>
      <c r="L28" s="166" t="str">
        <f>""</f>
        <v/>
      </c>
      <c r="M28" s="166" t="str">
        <f>""</f>
        <v/>
      </c>
      <c r="N28" s="166" t="s">
        <v>513</v>
      </c>
      <c r="O28" s="11"/>
      <c r="P28" s="613">
        <v>21</v>
      </c>
      <c r="Q28" s="616" t="e">
        <f t="shared" si="19"/>
        <v>#N/A</v>
      </c>
      <c r="R28" s="616" t="e">
        <f t="shared" si="28"/>
        <v>#N/A</v>
      </c>
      <c r="S28" s="616" t="e">
        <f t="shared" si="20"/>
        <v>#N/A</v>
      </c>
      <c r="T28" s="616" t="e">
        <f t="shared" si="21"/>
        <v>#N/A</v>
      </c>
      <c r="U28" s="616" t="e">
        <f t="shared" si="22"/>
        <v>#N/A</v>
      </c>
      <c r="V28" s="616" t="e">
        <f t="shared" si="23"/>
        <v>#N/A</v>
      </c>
      <c r="W28" s="616" t="e">
        <f t="shared" si="24"/>
        <v>#N/A</v>
      </c>
      <c r="X28" s="616" t="e">
        <f t="shared" si="25"/>
        <v>#N/A</v>
      </c>
      <c r="Y28" s="616" t="e">
        <f t="shared" si="26"/>
        <v>#N/A</v>
      </c>
      <c r="Z28" s="616" t="e">
        <f t="shared" si="27"/>
        <v>#N/A</v>
      </c>
      <c r="AA28" s="616" t="e">
        <f t="shared" si="18"/>
        <v>#N/A</v>
      </c>
      <c r="AB28" s="618" t="str">
        <f t="shared" si="1"/>
        <v>-</v>
      </c>
      <c r="AC28" s="618" t="str">
        <f t="shared" si="2"/>
        <v/>
      </c>
      <c r="AD28" s="619" t="str">
        <f t="shared" si="3"/>
        <v/>
      </c>
      <c r="AE28" s="619" t="str">
        <f t="shared" si="4"/>
        <v/>
      </c>
      <c r="AF28" s="619" t="str">
        <f t="shared" si="5"/>
        <v/>
      </c>
      <c r="AG28" s="619" t="str">
        <f t="shared" si="6"/>
        <v/>
      </c>
      <c r="AH28" s="620" t="str">
        <f>IF(AND(OR(AG28=$I$50,AG28=$I$51,AG28=$I$55,AG28=$I$56,AG28=$I$58,AG28=$I$59),'Данные и  результаты'!$I$20=2,'Данные и  результаты'!$I$22=1),Котлы!Y28,IF(AND(OR(AG28=$I$50,AG28=$I$51,AG28=$I$55,AG28=$I$56,AG28=$I$58,AG28=$I$59),'Данные и  результаты'!$I$20=2,'Данные и  результаты'!$I$22=2),Котлы!Z28,IF(AND(OR(AG28=$I$10,AG28=$I$11,AG28=$I$19,AG28=$I$20,AG28=$I$27,AG28=$I$28,AG28=$I$33,AG28=$I$34),'Данные и  результаты'!$I$22=2,'Данные и  результаты'!$I$28=1),W28,IF(AND(OR(AG28=$I$10,AG28=$I$11,AG28=$I$19,AG28=$I$20,AG28=$I$27,AG28=$I$28,AG28=$I$33,AG28=$I$34),'Данные и  результаты'!$I$22=1),W28,IF(AND(OR(AG28=$I$10,AG28=$I$11,AG28=$I$19,AG28=$I$20,AG28=$I$27,AG28=$I$28,AG28=$I$33,AG28=$I$34),'Данные и  результаты'!$I$22=2,OR('Данные и  результаты'!$I$28=2,'Данные и  результаты'!$I$28=3,'Данные и  результаты'!$I$28=4,'Данные и  результаты'!$I$28=5)),X28,IF(ISNA(W28)=TRUE,"",IF(AND(ISERR(W28)=FALSE,'Данные и  результаты'!$I$22=1),Котлы!W28,IF(AND(ISERR(X28)=FALSE,'Данные и  результаты'!$I$22=2),Котлы!X28,""))))))))</f>
        <v/>
      </c>
      <c r="AI28" s="619" t="str">
        <f t="shared" si="7"/>
        <v/>
      </c>
    </row>
    <row r="29" spans="1:35" s="621" customFormat="1" x14ac:dyDescent="0.2">
      <c r="A29" s="11">
        <f t="shared" si="0"/>
        <v>0</v>
      </c>
      <c r="B29" s="253">
        <v>34</v>
      </c>
      <c r="C29" s="252" t="s">
        <v>1515</v>
      </c>
      <c r="D29" s="254" t="s">
        <v>45</v>
      </c>
      <c r="E29" s="253">
        <v>7.7</v>
      </c>
      <c r="F29" s="253">
        <v>34</v>
      </c>
      <c r="G29" s="253">
        <v>9</v>
      </c>
      <c r="H29" s="12">
        <f>IF(OR(AND($B$4&lt;=F29,D29="газ",'Данные и  результаты'!$I$14=1,G29=1,'Данные и  результаты'!$I$18=1),AND($B$4&lt;=F29,$B$4&gt;=48,D29="газ",'Данные и  результаты'!$I$14=1,G29=3,'Данные и  результаты'!$I$18=3),AND($B$4&lt;=F29,$B$4&gt;=20,D29="газ",'Данные и  результаты'!$I$14=1,G29=4,'Данные и  результаты'!$I$18=4),AND($B$4&lt;=F29,D29="газ",'Данные и  результаты'!$I$14=1,G29=5,'Данные и  результаты'!$I$18=5),AND($B$4&lt;=F29,D29="ж.топливо",'Данные и  результаты'!$I$14=2,G29=5,'Данные и  результаты'!$I$18=5),AND($B$4&lt;=F29,D29="газ",'Данные и  результаты'!$I$14=1,G29=6,'Данные и  результаты'!$I$18=6),AND($B$4&lt;=F29,D29="газ",'Данные и  результаты'!$I$14=1,G29=7,'Данные и  результаты'!$I$18=7),AND($B$4&lt;=F29,D29="газ",'Данные и  результаты'!$I$14=1,G29=8,'Данные и  результаты'!$I$18=8),AND($B$4&lt;=F29,D29="газ",'Данные и  результаты'!$I$14=1,G29=9,'Данные и  результаты'!$I$18=9),AND($B$4&lt;=F29,D29="газ",'Данные и  результаты'!$I$14=1,G29=10,'Данные и  результаты'!$I$18=10)),1,0)</f>
        <v>0</v>
      </c>
      <c r="I29" s="252">
        <v>52</v>
      </c>
      <c r="J29" s="257">
        <v>7626502</v>
      </c>
      <c r="K29" s="257">
        <v>7626502</v>
      </c>
      <c r="L29" s="256"/>
      <c r="M29" s="256"/>
      <c r="N29" s="385" t="s">
        <v>597</v>
      </c>
      <c r="O29" s="252"/>
      <c r="P29" s="613">
        <v>22</v>
      </c>
      <c r="Q29" s="616" t="e">
        <f t="shared" si="19"/>
        <v>#N/A</v>
      </c>
      <c r="R29" s="616" t="e">
        <f t="shared" si="28"/>
        <v>#N/A</v>
      </c>
      <c r="S29" s="616" t="e">
        <f t="shared" si="20"/>
        <v>#N/A</v>
      </c>
      <c r="T29" s="616" t="e">
        <f t="shared" si="21"/>
        <v>#N/A</v>
      </c>
      <c r="U29" s="616" t="e">
        <f t="shared" si="22"/>
        <v>#N/A</v>
      </c>
      <c r="V29" s="616" t="e">
        <f t="shared" si="23"/>
        <v>#N/A</v>
      </c>
      <c r="W29" s="616" t="e">
        <f t="shared" si="24"/>
        <v>#N/A</v>
      </c>
      <c r="X29" s="616" t="e">
        <f t="shared" si="25"/>
        <v>#N/A</v>
      </c>
      <c r="Y29" s="616" t="e">
        <f t="shared" si="26"/>
        <v>#N/A</v>
      </c>
      <c r="Z29" s="616" t="e">
        <f t="shared" si="27"/>
        <v>#N/A</v>
      </c>
      <c r="AA29" s="616" t="e">
        <f t="shared" si="18"/>
        <v>#N/A</v>
      </c>
      <c r="AB29" s="618" t="str">
        <f t="shared" si="1"/>
        <v>-</v>
      </c>
      <c r="AC29" s="618" t="str">
        <f t="shared" si="2"/>
        <v/>
      </c>
      <c r="AD29" s="619" t="str">
        <f t="shared" si="3"/>
        <v/>
      </c>
      <c r="AE29" s="619" t="str">
        <f t="shared" si="4"/>
        <v/>
      </c>
      <c r="AF29" s="619" t="str">
        <f t="shared" si="5"/>
        <v/>
      </c>
      <c r="AG29" s="619" t="str">
        <f t="shared" si="6"/>
        <v/>
      </c>
      <c r="AH29" s="620" t="str">
        <f>IF(AND(OR(AG29=$I$50,AG29=$I$51,AG29=$I$55,AG29=$I$56,AG29=$I$58,AG29=$I$59),'Данные и  результаты'!$I$20=2,'Данные и  результаты'!$I$22=1),Котлы!Y29,IF(AND(OR(AG29=$I$50,AG29=$I$51,AG29=$I$55,AG29=$I$56,AG29=$I$58,AG29=$I$59),'Данные и  результаты'!$I$20=2,'Данные и  результаты'!$I$22=2),Котлы!Z29,IF(AND(OR(AG29=$I$10,AG29=$I$11,AG29=$I$19,AG29=$I$20,AG29=$I$27,AG29=$I$28,AG29=$I$33,AG29=$I$34),'Данные и  результаты'!$I$22=2,'Данные и  результаты'!$I$28=1),W29,IF(AND(OR(AG29=$I$10,AG29=$I$11,AG29=$I$19,AG29=$I$20,AG29=$I$27,AG29=$I$28,AG29=$I$33,AG29=$I$34),'Данные и  результаты'!$I$22=1),W29,IF(AND(OR(AG29=$I$10,AG29=$I$11,AG29=$I$19,AG29=$I$20,AG29=$I$27,AG29=$I$28,AG29=$I$33,AG29=$I$34),'Данные и  результаты'!$I$22=2,OR('Данные и  результаты'!$I$28=2,'Данные и  результаты'!$I$28=3,'Данные и  результаты'!$I$28=4,'Данные и  результаты'!$I$28=5)),X29,IF(ISNA(W29)=TRUE,"",IF(AND(ISERR(W29)=FALSE,'Данные и  результаты'!$I$22=1),Котлы!W29,IF(AND(ISERR(X29)=FALSE,'Данные и  результаты'!$I$22=2),Котлы!X29,""))))))))</f>
        <v/>
      </c>
      <c r="AI29" s="619" t="str">
        <f t="shared" si="7"/>
        <v/>
      </c>
    </row>
    <row r="30" spans="1:35" s="621" customFormat="1" x14ac:dyDescent="0.2">
      <c r="A30" s="11">
        <f t="shared" si="0"/>
        <v>0</v>
      </c>
      <c r="B30" s="253">
        <v>34</v>
      </c>
      <c r="C30" s="252" t="s">
        <v>403</v>
      </c>
      <c r="D30" s="254" t="s">
        <v>45</v>
      </c>
      <c r="E30" s="253">
        <v>6.3</v>
      </c>
      <c r="F30" s="253">
        <v>34</v>
      </c>
      <c r="G30" s="253">
        <v>10</v>
      </c>
      <c r="H30" s="12">
        <f>IF(OR(AND($B$4&lt;=F30,D30="газ",'Данные и  результаты'!$I$14=1,G30=1,'Данные и  результаты'!$I$18=1),AND($B$4&lt;=F30,$B$4&gt;=48,D30="газ",'Данные и  результаты'!$I$14=1,G30=3,'Данные и  результаты'!$I$18=3),AND($B$4&lt;=F30,$B$4&gt;=20,D30="газ",'Данные и  результаты'!$I$14=1,G30=4,'Данные и  результаты'!$I$18=4),AND($B$4&lt;=F30,D30="газ",'Данные и  результаты'!$I$14=1,G30=5,'Данные и  результаты'!$I$18=5),AND($B$4&lt;=F30,D30="ж.топливо",'Данные и  результаты'!$I$14=2,G30=5,'Данные и  результаты'!$I$18=5),AND($B$4&lt;=F30,D30="газ",'Данные и  результаты'!$I$14=1,G30=6,'Данные и  результаты'!$I$18=6),AND($B$4&lt;=F30,D30="газ",'Данные и  результаты'!$I$14=1,G30=7,'Данные и  результаты'!$I$18=7),AND($B$4&lt;=F30,D30="газ",'Данные и  результаты'!$I$14=1,G30=8,'Данные и  результаты'!$I$18=8),AND($B$4&lt;=F30,D30="газ",'Данные и  результаты'!$I$14=1,G30=9,'Данные и  результаты'!$I$18=9),AND($B$4&lt;=F30,D30="газ",'Данные и  результаты'!$I$14=1,G30=10,'Данные и  результаты'!$I$18=10)),1,0)</f>
        <v>0</v>
      </c>
      <c r="I30" s="252">
        <v>53</v>
      </c>
      <c r="J30" s="260" t="s">
        <v>30</v>
      </c>
      <c r="K30" s="257">
        <v>100013604</v>
      </c>
      <c r="L30" s="256"/>
      <c r="M30" s="256"/>
      <c r="N30" s="385" t="s">
        <v>732</v>
      </c>
      <c r="O30" s="252"/>
      <c r="P30" s="613">
        <v>23</v>
      </c>
      <c r="Q30" s="616" t="e">
        <f t="shared" si="19"/>
        <v>#N/A</v>
      </c>
      <c r="R30" s="616" t="e">
        <f t="shared" si="28"/>
        <v>#N/A</v>
      </c>
      <c r="S30" s="616" t="e">
        <f t="shared" si="20"/>
        <v>#N/A</v>
      </c>
      <c r="T30" s="616" t="e">
        <f t="shared" si="21"/>
        <v>#N/A</v>
      </c>
      <c r="U30" s="616" t="e">
        <f t="shared" si="22"/>
        <v>#N/A</v>
      </c>
      <c r="V30" s="616" t="e">
        <f t="shared" si="23"/>
        <v>#N/A</v>
      </c>
      <c r="W30" s="616" t="e">
        <f t="shared" si="24"/>
        <v>#N/A</v>
      </c>
      <c r="X30" s="616" t="e">
        <f t="shared" si="25"/>
        <v>#N/A</v>
      </c>
      <c r="Y30" s="616" t="e">
        <f t="shared" si="26"/>
        <v>#N/A</v>
      </c>
      <c r="Z30" s="616" t="e">
        <f t="shared" si="27"/>
        <v>#N/A</v>
      </c>
      <c r="AA30" s="616" t="e">
        <f t="shared" si="18"/>
        <v>#N/A</v>
      </c>
      <c r="AB30" s="618" t="str">
        <f t="shared" si="1"/>
        <v>-</v>
      </c>
      <c r="AC30" s="618" t="str">
        <f t="shared" si="2"/>
        <v/>
      </c>
      <c r="AD30" s="619" t="str">
        <f t="shared" si="3"/>
        <v/>
      </c>
      <c r="AE30" s="619" t="str">
        <f t="shared" si="4"/>
        <v/>
      </c>
      <c r="AF30" s="619" t="str">
        <f t="shared" si="5"/>
        <v/>
      </c>
      <c r="AG30" s="619" t="str">
        <f t="shared" si="6"/>
        <v/>
      </c>
      <c r="AH30" s="620" t="str">
        <f>IF(AND(OR(AG30=$I$50,AG30=$I$51,AG30=$I$55,AG30=$I$56,AG30=$I$58,AG30=$I$59),'Данные и  результаты'!$I$20=2,'Данные и  результаты'!$I$22=1),Котлы!Y30,IF(AND(OR(AG30=$I$50,AG30=$I$51,AG30=$I$55,AG30=$I$56,AG30=$I$58,AG30=$I$59),'Данные и  результаты'!$I$20=2,'Данные и  результаты'!$I$22=2),Котлы!Z30,IF(AND(OR(AG30=$I$10,AG30=$I$11,AG30=$I$19,AG30=$I$20,AG30=$I$27,AG30=$I$28,AG30=$I$33,AG30=$I$34),'Данные и  результаты'!$I$22=2,'Данные и  результаты'!$I$28=1),W30,IF(AND(OR(AG30=$I$10,AG30=$I$11,AG30=$I$19,AG30=$I$20,AG30=$I$27,AG30=$I$28,AG30=$I$33,AG30=$I$34),'Данные и  результаты'!$I$22=1),W30,IF(AND(OR(AG30=$I$10,AG30=$I$11,AG30=$I$19,AG30=$I$20,AG30=$I$27,AG30=$I$28,AG30=$I$33,AG30=$I$34),'Данные и  результаты'!$I$22=2,OR('Данные и  результаты'!$I$28=2,'Данные и  результаты'!$I$28=3,'Данные и  результаты'!$I$28=4,'Данные и  результаты'!$I$28=5)),X30,IF(ISNA(W30)=TRUE,"",IF(AND(ISERR(W30)=FALSE,'Данные и  результаты'!$I$22=1),Котлы!W30,IF(AND(ISERR(X30)=FALSE,'Данные и  результаты'!$I$22=2),Котлы!X30,""))))))))</f>
        <v/>
      </c>
      <c r="AI30" s="619" t="str">
        <f t="shared" si="7"/>
        <v/>
      </c>
    </row>
    <row r="31" spans="1:35" s="613" customFormat="1" x14ac:dyDescent="0.2">
      <c r="A31" s="511">
        <f t="shared" si="0"/>
        <v>0</v>
      </c>
      <c r="B31" s="512">
        <v>36</v>
      </c>
      <c r="C31" s="513" t="str">
        <f>""</f>
        <v/>
      </c>
      <c r="D31" s="514" t="s">
        <v>45</v>
      </c>
      <c r="E31" s="512">
        <v>36</v>
      </c>
      <c r="F31" s="512">
        <v>36</v>
      </c>
      <c r="G31" s="512">
        <v>2</v>
      </c>
      <c r="H31" s="512">
        <f>IF(OR(AND($B$4&lt;=F31,D31="газ",'Данные и  результаты'!$I$14=1,G31=1,'Данные и  результаты'!$I$18=1),AND($B$4&lt;=F31,$B$4&gt;=48,D31="газ",'Данные и  результаты'!$I$14=1,G31=3,'Данные и  результаты'!$I$18=3),AND($B$4&lt;=F31,$B$4&gt;=20,D31="газ",'Данные и  результаты'!$I$14=1,G31=4,'Данные и  результаты'!$I$18=4),AND($B$4&lt;=F31,D31="газ",'Данные и  результаты'!$I$14=1,G31=5,'Данные и  результаты'!$I$18=5),AND($B$4&lt;=F31,D31="ж.топливо",'Данные и  результаты'!$I$14=2,G31=5,'Данные и  результаты'!$I$18=5),AND($B$4&lt;=F31,D31="газ",'Данные и  результаты'!$I$14=1,G31=6,'Данные и  результаты'!$I$18=6),AND($B$4&lt;=F31,D31="газ",'Данные и  результаты'!$I$14=1,G31=7,'Данные и  результаты'!$I$18=7),AND($B$4&lt;=F31,D31="газ",'Данные и  результаты'!$I$14=1,G31=8,'Данные и  результаты'!$I$18=8),AND($B$4&lt;=F31,D31="газ",'Данные и  результаты'!$I$14=1,G31=9,'Данные и  результаты'!$I$18=9),AND($B$4&lt;=F31,D31="газ",'Данные и  результаты'!$I$14=1,G31=10,'Данные и  результаты'!$I$18=10)),1,0)</f>
        <v>0</v>
      </c>
      <c r="I31" s="511">
        <v>12</v>
      </c>
      <c r="J31" s="693" t="str">
        <f>""</f>
        <v/>
      </c>
      <c r="K31" s="693" t="str">
        <f>""</f>
        <v/>
      </c>
      <c r="L31" s="515" t="str">
        <f>""</f>
        <v/>
      </c>
      <c r="M31" s="515" t="str">
        <f>""</f>
        <v/>
      </c>
      <c r="N31" s="515" t="s">
        <v>513</v>
      </c>
      <c r="O31" s="511"/>
      <c r="P31" s="613">
        <v>24</v>
      </c>
      <c r="Q31" s="616" t="e">
        <f t="shared" si="19"/>
        <v>#N/A</v>
      </c>
      <c r="R31" s="616" t="e">
        <f t="shared" si="28"/>
        <v>#N/A</v>
      </c>
      <c r="S31" s="616" t="e">
        <f t="shared" si="20"/>
        <v>#N/A</v>
      </c>
      <c r="T31" s="616" t="e">
        <f t="shared" si="21"/>
        <v>#N/A</v>
      </c>
      <c r="U31" s="616" t="e">
        <f t="shared" si="22"/>
        <v>#N/A</v>
      </c>
      <c r="V31" s="616" t="e">
        <f t="shared" si="23"/>
        <v>#N/A</v>
      </c>
      <c r="W31" s="616" t="e">
        <f t="shared" si="24"/>
        <v>#N/A</v>
      </c>
      <c r="X31" s="616" t="e">
        <f t="shared" si="25"/>
        <v>#N/A</v>
      </c>
      <c r="Y31" s="616" t="e">
        <f t="shared" si="26"/>
        <v>#N/A</v>
      </c>
      <c r="Z31" s="616" t="e">
        <f t="shared" si="27"/>
        <v>#N/A</v>
      </c>
      <c r="AA31" s="616" t="e">
        <f t="shared" si="18"/>
        <v>#N/A</v>
      </c>
      <c r="AB31" s="618" t="str">
        <f t="shared" si="1"/>
        <v>-</v>
      </c>
      <c r="AC31" s="618" t="str">
        <f t="shared" si="2"/>
        <v/>
      </c>
      <c r="AD31" s="619" t="str">
        <f t="shared" si="3"/>
        <v/>
      </c>
      <c r="AE31" s="619" t="str">
        <f t="shared" si="4"/>
        <v/>
      </c>
      <c r="AF31" s="619" t="str">
        <f t="shared" si="5"/>
        <v/>
      </c>
      <c r="AG31" s="619" t="str">
        <f t="shared" si="6"/>
        <v/>
      </c>
      <c r="AH31" s="620" t="str">
        <f>IF(AND(OR(AG31=$I$50,AG31=$I$51,AG31=$I$55,AG31=$I$56,AG31=$I$58,AG31=$I$59),'Данные и  результаты'!$I$20=2,'Данные и  результаты'!$I$22=1),Котлы!Y31,IF(AND(OR(AG31=$I$50,AG31=$I$51,AG31=$I$55,AG31=$I$56,AG31=$I$58,AG31=$I$59),'Данные и  результаты'!$I$20=2,'Данные и  результаты'!$I$22=2),Котлы!Z31,IF(AND(OR(AG31=$I$10,AG31=$I$11,AG31=$I$19,AG31=$I$20,AG31=$I$27,AG31=$I$28,AG31=$I$33,AG31=$I$34),'Данные и  результаты'!$I$22=2,'Данные и  результаты'!$I$28=1),W31,IF(AND(OR(AG31=$I$10,AG31=$I$11,AG31=$I$19,AG31=$I$20,AG31=$I$27,AG31=$I$28,AG31=$I$33,AG31=$I$34),'Данные и  результаты'!$I$22=1),W31,IF(AND(OR(AG31=$I$10,AG31=$I$11,AG31=$I$19,AG31=$I$20,AG31=$I$27,AG31=$I$28,AG31=$I$33,AG31=$I$34),'Данные и  результаты'!$I$22=2,OR('Данные и  результаты'!$I$28=2,'Данные и  результаты'!$I$28=3,'Данные и  результаты'!$I$28=4,'Данные и  результаты'!$I$28=5)),X31,IF(ISNA(W31)=TRUE,"",IF(AND(ISERR(W31)=FALSE,'Данные и  результаты'!$I$22=1),Котлы!W31,IF(AND(ISERR(X31)=FALSE,'Данные и  результаты'!$I$22=2),Котлы!X31,""))))))))</f>
        <v/>
      </c>
      <c r="AI31" s="619" t="str">
        <f t="shared" si="7"/>
        <v/>
      </c>
    </row>
    <row r="32" spans="1:35" s="613" customFormat="1" x14ac:dyDescent="0.2">
      <c r="A32" s="11">
        <f t="shared" si="0"/>
        <v>0</v>
      </c>
      <c r="B32" s="12">
        <v>36</v>
      </c>
      <c r="C32" s="11" t="s">
        <v>55</v>
      </c>
      <c r="D32" s="15" t="s">
        <v>45</v>
      </c>
      <c r="E32" s="12">
        <v>36</v>
      </c>
      <c r="F32" s="12">
        <v>36</v>
      </c>
      <c r="G32" s="12">
        <v>1</v>
      </c>
      <c r="H32" s="12">
        <f>IF(OR(AND($B$4&lt;=F32,D32="газ",'Данные и  результаты'!$I$14=1,G32=1,'Данные и  результаты'!$I$18=1),AND($B$4&lt;=F32,$B$4&gt;=48,D32="газ",'Данные и  результаты'!$I$14=1,G32=3,'Данные и  результаты'!$I$18=3),AND($B$4&lt;=F32,$B$4&gt;=20,D32="газ",'Данные и  результаты'!$I$14=1,G32=4,'Данные и  результаты'!$I$18=4),AND($B$4&lt;=F32,D32="газ",'Данные и  результаты'!$I$14=1,G32=5,'Данные и  результаты'!$I$18=5),AND($B$4&lt;=F32,D32="ж.топливо",'Данные и  результаты'!$I$14=2,G32=5,'Данные и  результаты'!$I$18=5),AND($B$4&lt;=F32,D32="газ",'Данные и  результаты'!$I$14=1,G32=6,'Данные и  результаты'!$I$18=6),AND($B$4&lt;=F32,D32="газ",'Данные и  результаты'!$I$14=1,G32=7,'Данные и  результаты'!$I$18=7),AND($B$4&lt;=F32,D32="газ",'Данные и  результаты'!$I$14=1,G32=8,'Данные и  результаты'!$I$18=8),AND($B$4&lt;=F32,D32="газ",'Данные и  результаты'!$I$14=1,G32=9,'Данные и  результаты'!$I$18=9),AND($B$4&lt;=F32,D32="газ",'Данные и  результаты'!$I$14=1,G32=10,'Данные и  результаты'!$I$18=10)),1,0)</f>
        <v>0</v>
      </c>
      <c r="I32" s="11">
        <v>13</v>
      </c>
      <c r="J32" s="162">
        <v>100004032</v>
      </c>
      <c r="K32" s="162">
        <v>100004032</v>
      </c>
      <c r="L32" s="166" t="str">
        <f>""</f>
        <v/>
      </c>
      <c r="M32" s="166" t="str">
        <f>""</f>
        <v/>
      </c>
      <c r="N32" s="388" t="s">
        <v>241</v>
      </c>
      <c r="O32" s="11"/>
      <c r="P32" s="613">
        <v>25</v>
      </c>
      <c r="Q32" s="616" t="e">
        <f t="shared" si="19"/>
        <v>#N/A</v>
      </c>
      <c r="R32" s="616" t="e">
        <f t="shared" si="28"/>
        <v>#N/A</v>
      </c>
      <c r="S32" s="616" t="e">
        <f t="shared" si="20"/>
        <v>#N/A</v>
      </c>
      <c r="T32" s="616" t="e">
        <f t="shared" si="21"/>
        <v>#N/A</v>
      </c>
      <c r="U32" s="616" t="e">
        <f t="shared" si="22"/>
        <v>#N/A</v>
      </c>
      <c r="V32" s="616" t="e">
        <f t="shared" si="23"/>
        <v>#N/A</v>
      </c>
      <c r="W32" s="616" t="e">
        <f t="shared" si="24"/>
        <v>#N/A</v>
      </c>
      <c r="X32" s="616" t="e">
        <f t="shared" si="25"/>
        <v>#N/A</v>
      </c>
      <c r="Y32" s="616" t="e">
        <f t="shared" si="26"/>
        <v>#N/A</v>
      </c>
      <c r="Z32" s="616" t="e">
        <f t="shared" si="27"/>
        <v>#N/A</v>
      </c>
      <c r="AA32" s="616" t="e">
        <f t="shared" si="18"/>
        <v>#N/A</v>
      </c>
      <c r="AB32" s="618" t="str">
        <f t="shared" si="1"/>
        <v>-</v>
      </c>
      <c r="AC32" s="618" t="str">
        <f t="shared" si="2"/>
        <v/>
      </c>
      <c r="AD32" s="619" t="str">
        <f t="shared" si="3"/>
        <v/>
      </c>
      <c r="AE32" s="619" t="str">
        <f t="shared" si="4"/>
        <v/>
      </c>
      <c r="AF32" s="619" t="str">
        <f t="shared" si="5"/>
        <v/>
      </c>
      <c r="AG32" s="619" t="str">
        <f t="shared" si="6"/>
        <v/>
      </c>
      <c r="AH32" s="620" t="str">
        <f>IF(AND(OR(AG32=$I$50,AG32=$I$51,AG32=$I$55,AG32=$I$56,AG32=$I$58,AG32=$I$59),'Данные и  результаты'!$I$20=2,'Данные и  результаты'!$I$22=1),Котлы!Y32,IF(AND(OR(AG32=$I$50,AG32=$I$51,AG32=$I$55,AG32=$I$56,AG32=$I$58,AG32=$I$59),'Данные и  результаты'!$I$20=2,'Данные и  результаты'!$I$22=2),Котлы!Z32,IF(AND(OR(AG32=$I$10,AG32=$I$11,AG32=$I$19,AG32=$I$20,AG32=$I$27,AG32=$I$28,AG32=$I$33,AG32=$I$34),'Данные и  результаты'!$I$22=2,'Данные и  результаты'!$I$28=1),W32,IF(AND(OR(AG32=$I$10,AG32=$I$11,AG32=$I$19,AG32=$I$20,AG32=$I$27,AG32=$I$28,AG32=$I$33,AG32=$I$34),'Данные и  результаты'!$I$22=1),W32,IF(AND(OR(AG32=$I$10,AG32=$I$11,AG32=$I$19,AG32=$I$20,AG32=$I$27,AG32=$I$28,AG32=$I$33,AG32=$I$34),'Данные и  результаты'!$I$22=2,OR('Данные и  результаты'!$I$28=2,'Данные и  результаты'!$I$28=3,'Данные и  результаты'!$I$28=4,'Данные и  результаты'!$I$28=5)),X32,IF(ISNA(W32)=TRUE,"",IF(AND(ISERR(W32)=FALSE,'Данные и  результаты'!$I$22=1),Котлы!W32,IF(AND(ISERR(X32)=FALSE,'Данные и  результаты'!$I$22=2),Котлы!X32,""))))))))</f>
        <v/>
      </c>
      <c r="AI32" s="619" t="str">
        <f t="shared" si="7"/>
        <v/>
      </c>
    </row>
    <row r="33" spans="1:2357" s="613" customFormat="1" x14ac:dyDescent="0.2">
      <c r="A33" s="11">
        <f t="shared" si="0"/>
        <v>0</v>
      </c>
      <c r="B33" s="12">
        <v>46</v>
      </c>
      <c r="C33" s="610" t="s">
        <v>1456</v>
      </c>
      <c r="D33" s="15" t="s">
        <v>47</v>
      </c>
      <c r="E33" s="12">
        <v>14.5</v>
      </c>
      <c r="F33" s="12">
        <v>46</v>
      </c>
      <c r="G33" s="12">
        <v>5</v>
      </c>
      <c r="H33" s="12">
        <f>IF(OR(AND($B$4&lt;=F33,D33="газ",'Данные и  результаты'!$I$14=1,G33=1,'Данные и  результаты'!$I$18=1),AND($B$4&lt;=F33,$B$4&gt;=48,D33="газ",'Данные и  результаты'!$I$14=1,G33=3,'Данные и  результаты'!$I$18=3),AND($B$4&lt;=F33,$B$4&gt;=20,D33="газ",'Данные и  результаты'!$I$14=1,G33=4,'Данные и  результаты'!$I$18=4),AND($B$4&lt;=F33,D33="газ",'Данные и  результаты'!$I$14=1,G33=5,'Данные и  результаты'!$I$18=5),AND($B$4&lt;=F33,D33="ж.топливо",'Данные и  результаты'!$I$14=2,G33=5,'Данные и  результаты'!$I$18=5),AND($B$4&lt;=F33,D33="газ",'Данные и  результаты'!$I$14=1,G33=6,'Данные и  результаты'!$I$18=6),AND($B$4&lt;=F33,D33="газ",'Данные и  результаты'!$I$14=1,G33=7,'Данные и  результаты'!$I$18=7),AND($B$4&lt;=F33,D33="газ",'Данные и  результаты'!$I$14=1,G33=8,'Данные и  результаты'!$I$18=8),AND($B$4&lt;=F33,D33="газ",'Данные и  результаты'!$I$14=1,G33=9,'Данные и  результаты'!$I$18=9),AND($B$4&lt;=F33,D33="газ",'Данные и  результаты'!$I$14=1,G33=10,'Данные и  результаты'!$I$18=10)),1,0)</f>
        <v>0</v>
      </c>
      <c r="I33" s="11">
        <v>14</v>
      </c>
      <c r="J33" s="161">
        <v>7630269</v>
      </c>
      <c r="K33" s="161">
        <v>7630273</v>
      </c>
      <c r="L33" s="166" t="str">
        <f>""</f>
        <v/>
      </c>
      <c r="M33" s="166" t="str">
        <f>""</f>
        <v/>
      </c>
      <c r="N33" s="166" t="s">
        <v>513</v>
      </c>
      <c r="O33" s="11"/>
      <c r="P33" s="613">
        <v>26</v>
      </c>
      <c r="Q33" s="616" t="e">
        <f t="shared" si="19"/>
        <v>#N/A</v>
      </c>
      <c r="R33" s="616" t="e">
        <f t="shared" si="28"/>
        <v>#N/A</v>
      </c>
      <c r="S33" s="616" t="e">
        <f t="shared" si="20"/>
        <v>#N/A</v>
      </c>
      <c r="T33" s="616" t="e">
        <f t="shared" si="21"/>
        <v>#N/A</v>
      </c>
      <c r="U33" s="616" t="e">
        <f t="shared" si="22"/>
        <v>#N/A</v>
      </c>
      <c r="V33" s="616" t="e">
        <f t="shared" si="23"/>
        <v>#N/A</v>
      </c>
      <c r="W33" s="616" t="e">
        <f t="shared" si="24"/>
        <v>#N/A</v>
      </c>
      <c r="X33" s="616" t="e">
        <f t="shared" si="25"/>
        <v>#N/A</v>
      </c>
      <c r="Y33" s="616" t="e">
        <f t="shared" si="26"/>
        <v>#N/A</v>
      </c>
      <c r="Z33" s="616" t="e">
        <f t="shared" si="27"/>
        <v>#N/A</v>
      </c>
      <c r="AA33" s="616" t="e">
        <f t="shared" si="18"/>
        <v>#N/A</v>
      </c>
      <c r="AB33" s="618" t="str">
        <f t="shared" si="1"/>
        <v>-</v>
      </c>
      <c r="AC33" s="618" t="str">
        <f t="shared" si="2"/>
        <v/>
      </c>
      <c r="AD33" s="619" t="str">
        <f t="shared" si="3"/>
        <v/>
      </c>
      <c r="AE33" s="619" t="str">
        <f t="shared" si="4"/>
        <v/>
      </c>
      <c r="AF33" s="619" t="str">
        <f t="shared" si="5"/>
        <v/>
      </c>
      <c r="AG33" s="619" t="str">
        <f t="shared" si="6"/>
        <v/>
      </c>
      <c r="AH33" s="620" t="str">
        <f>IF(AND(OR(AG33=$I$50,AG33=$I$51,AG33=$I$55,AG33=$I$56,AG33=$I$58,AG33=$I$59),'Данные и  результаты'!$I$20=2,'Данные и  результаты'!$I$22=1),Котлы!Y33,IF(AND(OR(AG33=$I$50,AG33=$I$51,AG33=$I$55,AG33=$I$56,AG33=$I$58,AG33=$I$59),'Данные и  результаты'!$I$20=2,'Данные и  результаты'!$I$22=2),Котлы!Z33,IF(AND(OR(AG33=$I$10,AG33=$I$11,AG33=$I$19,AG33=$I$20,AG33=$I$27,AG33=$I$28,AG33=$I$33,AG33=$I$34),'Данные и  результаты'!$I$22=2,'Данные и  результаты'!$I$28=1),W33,IF(AND(OR(AG33=$I$10,AG33=$I$11,AG33=$I$19,AG33=$I$20,AG33=$I$27,AG33=$I$28,AG33=$I$33,AG33=$I$34),'Данные и  результаты'!$I$22=1),W33,IF(AND(OR(AG33=$I$10,AG33=$I$11,AG33=$I$19,AG33=$I$20,AG33=$I$27,AG33=$I$28,AG33=$I$33,AG33=$I$34),'Данные и  результаты'!$I$22=2,OR('Данные и  результаты'!$I$28=2,'Данные и  результаты'!$I$28=3,'Данные и  результаты'!$I$28=4,'Данные и  результаты'!$I$28=5)),X33,IF(ISNA(W33)=TRUE,"",IF(AND(ISERR(W33)=FALSE,'Данные и  результаты'!$I$22=1),Котлы!W33,IF(AND(ISERR(X33)=FALSE,'Данные и  результаты'!$I$22=2),Котлы!X33,""))))))))</f>
        <v/>
      </c>
      <c r="AI33" s="619" t="str">
        <f t="shared" si="7"/>
        <v/>
      </c>
    </row>
    <row r="34" spans="1:2357" s="613" customFormat="1" ht="15" x14ac:dyDescent="0.25">
      <c r="A34" s="11">
        <f t="shared" si="0"/>
        <v>0</v>
      </c>
      <c r="B34" s="12">
        <v>46</v>
      </c>
      <c r="C34" s="610" t="s">
        <v>1456</v>
      </c>
      <c r="D34" s="15" t="s">
        <v>45</v>
      </c>
      <c r="E34" s="12">
        <v>14.5</v>
      </c>
      <c r="F34" s="12">
        <v>46</v>
      </c>
      <c r="G34" s="12">
        <v>5</v>
      </c>
      <c r="H34" s="12">
        <f>IF(OR(AND($B$4&lt;=F34,D34="газ",'Данные и  результаты'!$I$14=1,G34=1,'Данные и  результаты'!$I$18=1),AND($B$4&lt;=F34,$B$4&gt;=48,D34="газ",'Данные и  результаты'!$I$14=1,G34=3,'Данные и  результаты'!$I$18=3),AND($B$4&lt;=F34,$B$4&gt;=20,D34="газ",'Данные и  результаты'!$I$14=1,G34=4,'Данные и  результаты'!$I$18=4),AND($B$4&lt;=F34,D34="газ",'Данные и  результаты'!$I$14=1,G34=5,'Данные и  результаты'!$I$18=5),AND($B$4&lt;=F34,D34="ж.топливо",'Данные и  результаты'!$I$14=2,G34=5,'Данные и  результаты'!$I$18=5),AND($B$4&lt;=F34,D34="газ",'Данные и  результаты'!$I$14=1,G34=6,'Данные и  результаты'!$I$18=6),AND($B$4&lt;=F34,D34="газ",'Данные и  результаты'!$I$14=1,G34=7,'Данные и  результаты'!$I$18=7),AND($B$4&lt;=F34,D34="газ",'Данные и  результаты'!$I$14=1,G34=8,'Данные и  результаты'!$I$18=8),AND($B$4&lt;=F34,D34="газ",'Данные и  результаты'!$I$14=1,G34=9,'Данные и  результаты'!$I$18=9),AND($B$4&lt;=F34,D34="газ",'Данные и  результаты'!$I$14=1,G34=10,'Данные и  результаты'!$I$18=10)),1,0)</f>
        <v>0</v>
      </c>
      <c r="I34" s="11">
        <v>15</v>
      </c>
      <c r="J34" s="161">
        <v>7630269</v>
      </c>
      <c r="K34" s="161">
        <v>7630273</v>
      </c>
      <c r="L34" s="166" t="str">
        <f>""</f>
        <v/>
      </c>
      <c r="M34" s="166" t="str">
        <f>""</f>
        <v/>
      </c>
      <c r="N34" s="166" t="s">
        <v>513</v>
      </c>
      <c r="O34"/>
      <c r="P34" s="613">
        <v>27</v>
      </c>
      <c r="Q34" s="616" t="e">
        <f t="shared" si="19"/>
        <v>#N/A</v>
      </c>
      <c r="R34" s="616" t="e">
        <f t="shared" si="28"/>
        <v>#N/A</v>
      </c>
      <c r="S34" s="616" t="e">
        <f t="shared" si="20"/>
        <v>#N/A</v>
      </c>
      <c r="T34" s="616" t="e">
        <f t="shared" si="21"/>
        <v>#N/A</v>
      </c>
      <c r="U34" s="616" t="e">
        <f t="shared" si="22"/>
        <v>#N/A</v>
      </c>
      <c r="V34" s="616" t="e">
        <f t="shared" si="23"/>
        <v>#N/A</v>
      </c>
      <c r="W34" s="616" t="e">
        <f t="shared" si="24"/>
        <v>#N/A</v>
      </c>
      <c r="X34" s="616" t="e">
        <f t="shared" si="25"/>
        <v>#N/A</v>
      </c>
      <c r="Y34" s="616" t="e">
        <f t="shared" si="26"/>
        <v>#N/A</v>
      </c>
      <c r="Z34" s="616" t="e">
        <f t="shared" si="27"/>
        <v>#N/A</v>
      </c>
      <c r="AA34" s="616" t="e">
        <f t="shared" si="18"/>
        <v>#N/A</v>
      </c>
      <c r="AB34" s="618" t="str">
        <f t="shared" si="1"/>
        <v>-</v>
      </c>
      <c r="AC34" s="618" t="str">
        <f t="shared" si="2"/>
        <v/>
      </c>
      <c r="AD34" s="619" t="str">
        <f t="shared" si="3"/>
        <v/>
      </c>
      <c r="AE34" s="619" t="str">
        <f t="shared" si="4"/>
        <v/>
      </c>
      <c r="AF34" s="619" t="str">
        <f t="shared" si="5"/>
        <v/>
      </c>
      <c r="AG34" s="619" t="str">
        <f t="shared" si="6"/>
        <v/>
      </c>
      <c r="AH34" s="620" t="str">
        <f>IF(AND(OR(AG34=$I$50,AG34=$I$51,AG34=$I$55,AG34=$I$56,AG34=$I$58,AG34=$I$59),'Данные и  результаты'!$I$20=2,'Данные и  результаты'!$I$22=1),Котлы!Y34,IF(AND(OR(AG34=$I$50,AG34=$I$51,AG34=$I$55,AG34=$I$56,AG34=$I$58,AG34=$I$59),'Данные и  результаты'!$I$20=2,'Данные и  результаты'!$I$22=2),Котлы!Z34,IF(AND(OR(AG34=$I$10,AG34=$I$11,AG34=$I$19,AG34=$I$20,AG34=$I$27,AG34=$I$28,AG34=$I$33,AG34=$I$34),'Данные и  результаты'!$I$22=2,'Данные и  результаты'!$I$28=1),W34,IF(AND(OR(AG34=$I$10,AG34=$I$11,AG34=$I$19,AG34=$I$20,AG34=$I$27,AG34=$I$28,AG34=$I$33,AG34=$I$34),'Данные и  результаты'!$I$22=1),W34,IF(AND(OR(AG34=$I$10,AG34=$I$11,AG34=$I$19,AG34=$I$20,AG34=$I$27,AG34=$I$28,AG34=$I$33,AG34=$I$34),'Данные и  результаты'!$I$22=2,OR('Данные и  результаты'!$I$28=2,'Данные и  результаты'!$I$28=3,'Данные и  результаты'!$I$28=4,'Данные и  результаты'!$I$28=5)),X34,IF(ISNA(W34)=TRUE,"",IF(AND(ISERR(W34)=FALSE,'Данные и  результаты'!$I$22=1),Котлы!W34,IF(AND(ISERR(X34)=FALSE,'Данные и  результаты'!$I$22=2),Котлы!X34,""))))))))</f>
        <v/>
      </c>
      <c r="AI34" s="619" t="str">
        <f t="shared" si="7"/>
        <v/>
      </c>
    </row>
    <row r="35" spans="1:2357" s="613" customFormat="1" x14ac:dyDescent="0.2">
      <c r="A35" s="11">
        <f t="shared" si="0"/>
        <v>0</v>
      </c>
      <c r="B35" s="12">
        <v>40</v>
      </c>
      <c r="C35" s="11" t="s">
        <v>76</v>
      </c>
      <c r="D35" s="15" t="s">
        <v>45</v>
      </c>
      <c r="E35" s="12">
        <v>8</v>
      </c>
      <c r="F35" s="12">
        <v>40</v>
      </c>
      <c r="G35" s="12">
        <v>4</v>
      </c>
      <c r="H35" s="12">
        <f>IF(OR(AND($B$4&lt;=F35,D35="газ",'Данные и  результаты'!$I$14=1,G35=1,'Данные и  результаты'!$I$18=1),AND($B$4&lt;=F35,$B$4&gt;=48,D35="газ",'Данные и  результаты'!$I$14=1,G35=3,'Данные и  результаты'!$I$18=3),AND($B$4&lt;=F35,$B$4&gt;=20,D35="газ",'Данные и  результаты'!$I$14=1,G35=4,'Данные и  результаты'!$I$18=4),AND($B$4&lt;=F35,D35="газ",'Данные и  результаты'!$I$14=1,G35=5,'Данные и  результаты'!$I$18=5),AND($B$4&lt;=F35,D35="ж.топливо",'Данные и  результаты'!$I$14=2,G35=5,'Данные и  результаты'!$I$18=5),AND($B$4&lt;=F35,D35="газ",'Данные и  результаты'!$I$14=1,G35=6,'Данные и  результаты'!$I$18=6),AND($B$4&lt;=F35,D35="газ",'Данные и  результаты'!$I$14=1,G35=7,'Данные и  результаты'!$I$18=7),AND($B$4&lt;=F35,D35="газ",'Данные и  результаты'!$I$14=1,G35=8,'Данные и  результаты'!$I$18=8),AND($B$4&lt;=F35,D35="газ",'Данные и  результаты'!$I$14=1,G35=9,'Данные и  результаты'!$I$18=9),AND($B$4&lt;=F35,D35="газ",'Данные и  результаты'!$I$14=1,G35=10,'Данные и  результаты'!$I$18=10)),1,0)</f>
        <v>0</v>
      </c>
      <c r="I35" s="11">
        <v>16</v>
      </c>
      <c r="J35" s="163" t="s">
        <v>30</v>
      </c>
      <c r="K35" s="162">
        <v>100016199</v>
      </c>
      <c r="L35" s="166" t="str">
        <f>""</f>
        <v/>
      </c>
      <c r="M35" s="166" t="str">
        <f>""</f>
        <v/>
      </c>
      <c r="N35" s="166" t="s">
        <v>513</v>
      </c>
      <c r="O35" s="11"/>
      <c r="P35" s="613">
        <v>28</v>
      </c>
      <c r="Q35" s="616" t="e">
        <f t="shared" si="19"/>
        <v>#N/A</v>
      </c>
      <c r="R35" s="616" t="e">
        <f t="shared" si="28"/>
        <v>#N/A</v>
      </c>
      <c r="S35" s="616" t="e">
        <f t="shared" si="20"/>
        <v>#N/A</v>
      </c>
      <c r="T35" s="616" t="e">
        <f t="shared" si="21"/>
        <v>#N/A</v>
      </c>
      <c r="U35" s="616" t="e">
        <f t="shared" si="22"/>
        <v>#N/A</v>
      </c>
      <c r="V35" s="616" t="e">
        <f t="shared" si="23"/>
        <v>#N/A</v>
      </c>
      <c r="W35" s="616" t="e">
        <f t="shared" si="24"/>
        <v>#N/A</v>
      </c>
      <c r="X35" s="616" t="e">
        <f t="shared" si="25"/>
        <v>#N/A</v>
      </c>
      <c r="Y35" s="616" t="e">
        <f t="shared" si="26"/>
        <v>#N/A</v>
      </c>
      <c r="Z35" s="616" t="e">
        <f t="shared" si="27"/>
        <v>#N/A</v>
      </c>
      <c r="AA35" s="616" t="e">
        <f t="shared" si="18"/>
        <v>#N/A</v>
      </c>
      <c r="AB35" s="618" t="str">
        <f t="shared" si="1"/>
        <v>-</v>
      </c>
      <c r="AC35" s="618" t="str">
        <f t="shared" si="2"/>
        <v/>
      </c>
      <c r="AD35" s="619" t="str">
        <f t="shared" si="3"/>
        <v/>
      </c>
      <c r="AE35" s="619" t="str">
        <f t="shared" si="4"/>
        <v/>
      </c>
      <c r="AF35" s="619" t="str">
        <f t="shared" si="5"/>
        <v/>
      </c>
      <c r="AG35" s="619" t="str">
        <f t="shared" si="6"/>
        <v/>
      </c>
      <c r="AH35" s="620" t="str">
        <f>IF(AND(OR(AG35=$I$50,AG35=$I$51,AG35=$I$55,AG35=$I$56,AG35=$I$58,AG35=$I$59),'Данные и  результаты'!$I$20=2,'Данные и  результаты'!$I$22=1),Котлы!Y35,IF(AND(OR(AG35=$I$50,AG35=$I$51,AG35=$I$55,AG35=$I$56,AG35=$I$58,AG35=$I$59),'Данные и  результаты'!$I$20=2,'Данные и  результаты'!$I$22=2),Котлы!Z35,IF(AND(OR(AG35=$I$10,AG35=$I$11,AG35=$I$19,AG35=$I$20,AG35=$I$27,AG35=$I$28,AG35=$I$33,AG35=$I$34),'Данные и  результаты'!$I$22=2,'Данные и  результаты'!$I$28=1),W35,IF(AND(OR(AG35=$I$10,AG35=$I$11,AG35=$I$19,AG35=$I$20,AG35=$I$27,AG35=$I$28,AG35=$I$33,AG35=$I$34),'Данные и  результаты'!$I$22=1),W35,IF(AND(OR(AG35=$I$10,AG35=$I$11,AG35=$I$19,AG35=$I$20,AG35=$I$27,AG35=$I$28,AG35=$I$33,AG35=$I$34),'Данные и  результаты'!$I$22=2,OR('Данные и  результаты'!$I$28=2,'Данные и  результаты'!$I$28=3,'Данные и  результаты'!$I$28=4,'Данные и  результаты'!$I$28=5)),X35,IF(ISNA(W35)=TRUE,"",IF(AND(ISERR(W35)=FALSE,'Данные и  результаты'!$I$22=1),Котлы!W35,IF(AND(ISERR(X35)=FALSE,'Данные и  результаты'!$I$22=2),Котлы!X35,""))))))))</f>
        <v/>
      </c>
      <c r="AI35" s="619" t="str">
        <f t="shared" si="7"/>
        <v/>
      </c>
    </row>
    <row r="36" spans="1:2357" s="613" customFormat="1" x14ac:dyDescent="0.2">
      <c r="A36" s="511">
        <f t="shared" si="0"/>
        <v>0</v>
      </c>
      <c r="B36" s="512">
        <v>42</v>
      </c>
      <c r="C36" s="513" t="str">
        <f>""</f>
        <v/>
      </c>
      <c r="D36" s="514" t="s">
        <v>45</v>
      </c>
      <c r="E36" s="512">
        <v>42</v>
      </c>
      <c r="F36" s="512">
        <v>42</v>
      </c>
      <c r="G36" s="512">
        <v>2</v>
      </c>
      <c r="H36" s="512">
        <f>IF(OR(AND($B$4&lt;=F36,D36="газ",'Данные и  результаты'!$I$14=1,G36=1,'Данные и  результаты'!$I$18=1),AND($B$4&lt;=F36,$B$4&gt;=48,D36="газ",'Данные и  результаты'!$I$14=1,G36=3,'Данные и  результаты'!$I$18=3),AND($B$4&lt;=F36,$B$4&gt;=20,D36="газ",'Данные и  результаты'!$I$14=1,G36=4,'Данные и  результаты'!$I$18=4),AND($B$4&lt;=F36,D36="газ",'Данные и  результаты'!$I$14=1,G36=5,'Данные и  результаты'!$I$18=5),AND($B$4&lt;=F36,D36="ж.топливо",'Данные и  результаты'!$I$14=2,G36=5,'Данные и  результаты'!$I$18=5),AND($B$4&lt;=F36,D36="газ",'Данные и  результаты'!$I$14=1,G36=6,'Данные и  результаты'!$I$18=6),AND($B$4&lt;=F36,D36="газ",'Данные и  результаты'!$I$14=1,G36=7,'Данные и  результаты'!$I$18=7),AND($B$4&lt;=F36,D36="газ",'Данные и  результаты'!$I$14=1,G36=8,'Данные и  результаты'!$I$18=8),AND($B$4&lt;=F36,D36="газ",'Данные и  результаты'!$I$14=1,G36=9,'Данные и  результаты'!$I$18=9),AND($B$4&lt;=F36,D36="газ",'Данные и  результаты'!$I$14=1,G36=10,'Данные и  результаты'!$I$18=10)),1,0)</f>
        <v>0</v>
      </c>
      <c r="I36" s="511">
        <v>17</v>
      </c>
      <c r="J36" s="693" t="str">
        <f>""</f>
        <v/>
      </c>
      <c r="K36" s="693" t="str">
        <f>""</f>
        <v/>
      </c>
      <c r="L36" s="515" t="str">
        <f>""</f>
        <v/>
      </c>
      <c r="M36" s="515" t="str">
        <f>""</f>
        <v/>
      </c>
      <c r="N36" s="515"/>
      <c r="O36" s="511"/>
      <c r="P36" s="613">
        <v>29</v>
      </c>
      <c r="Q36" s="616" t="e">
        <f t="shared" si="19"/>
        <v>#N/A</v>
      </c>
      <c r="R36" s="616" t="e">
        <f t="shared" si="28"/>
        <v>#N/A</v>
      </c>
      <c r="S36" s="616" t="e">
        <f t="shared" si="20"/>
        <v>#N/A</v>
      </c>
      <c r="T36" s="616" t="e">
        <f t="shared" si="21"/>
        <v>#N/A</v>
      </c>
      <c r="U36" s="616" t="e">
        <f t="shared" si="22"/>
        <v>#N/A</v>
      </c>
      <c r="V36" s="616" t="e">
        <f t="shared" si="23"/>
        <v>#N/A</v>
      </c>
      <c r="W36" s="616" t="e">
        <f t="shared" si="24"/>
        <v>#N/A</v>
      </c>
      <c r="X36" s="616" t="e">
        <f t="shared" si="25"/>
        <v>#N/A</v>
      </c>
      <c r="Y36" s="616" t="e">
        <f t="shared" si="26"/>
        <v>#N/A</v>
      </c>
      <c r="Z36" s="616" t="e">
        <f t="shared" si="27"/>
        <v>#N/A</v>
      </c>
      <c r="AA36" s="616" t="e">
        <f t="shared" si="18"/>
        <v>#N/A</v>
      </c>
      <c r="AB36" s="618" t="str">
        <f t="shared" si="1"/>
        <v>-</v>
      </c>
      <c r="AC36" s="618" t="str">
        <f t="shared" si="2"/>
        <v/>
      </c>
      <c r="AD36" s="619" t="str">
        <f t="shared" si="3"/>
        <v/>
      </c>
      <c r="AE36" s="619" t="str">
        <f t="shared" si="4"/>
        <v/>
      </c>
      <c r="AF36" s="619" t="str">
        <f t="shared" si="5"/>
        <v/>
      </c>
      <c r="AG36" s="619" t="str">
        <f t="shared" si="6"/>
        <v/>
      </c>
      <c r="AH36" s="620" t="str">
        <f>IF(AND(OR(AG36=$I$50,AG36=$I$51,AG36=$I$55,AG36=$I$56,AG36=$I$58,AG36=$I$59),'Данные и  результаты'!$I$20=2,'Данные и  результаты'!$I$22=1),Котлы!Y36,IF(AND(OR(AG36=$I$50,AG36=$I$51,AG36=$I$55,AG36=$I$56,AG36=$I$58,AG36=$I$59),'Данные и  результаты'!$I$20=2,'Данные и  результаты'!$I$22=2),Котлы!Z36,IF(AND(OR(AG36=$I$10,AG36=$I$11,AG36=$I$19,AG36=$I$20,AG36=$I$27,AG36=$I$28,AG36=$I$33,AG36=$I$34),'Данные и  результаты'!$I$22=2,'Данные и  результаты'!$I$28=1),W36,IF(AND(OR(AG36=$I$10,AG36=$I$11,AG36=$I$19,AG36=$I$20,AG36=$I$27,AG36=$I$28,AG36=$I$33,AG36=$I$34),'Данные и  результаты'!$I$22=1),W36,IF(AND(OR(AG36=$I$10,AG36=$I$11,AG36=$I$19,AG36=$I$20,AG36=$I$27,AG36=$I$28,AG36=$I$33,AG36=$I$34),'Данные и  результаты'!$I$22=2,OR('Данные и  результаты'!$I$28=2,'Данные и  результаты'!$I$28=3,'Данные и  результаты'!$I$28=4,'Данные и  результаты'!$I$28=5)),X36,IF(ISNA(W36)=TRUE,"",IF(AND(ISERR(W36)=FALSE,'Данные и  результаты'!$I$22=1),Котлы!W36,IF(AND(ISERR(X36)=FALSE,'Данные и  результаты'!$I$22=2),Котлы!X36,""))))))))</f>
        <v/>
      </c>
      <c r="AI36" s="619" t="str">
        <f t="shared" si="7"/>
        <v/>
      </c>
    </row>
    <row r="37" spans="1:2357" s="613" customFormat="1" x14ac:dyDescent="0.2">
      <c r="A37" s="11">
        <f t="shared" si="0"/>
        <v>0</v>
      </c>
      <c r="B37" s="12">
        <v>42</v>
      </c>
      <c r="C37" s="11" t="s">
        <v>58</v>
      </c>
      <c r="D37" s="15" t="s">
        <v>45</v>
      </c>
      <c r="E37" s="12">
        <v>42</v>
      </c>
      <c r="F37" s="12">
        <v>42</v>
      </c>
      <c r="G37" s="12">
        <v>1</v>
      </c>
      <c r="H37" s="12">
        <f>IF(OR(AND($B$4&lt;=F37,D37="газ",'Данные и  результаты'!$I$14=1,G37=1,'Данные и  результаты'!$I$18=1),AND($B$4&lt;=F37,$B$4&gt;=48,D37="газ",'Данные и  результаты'!$I$14=1,G37=3,'Данные и  результаты'!$I$18=3),AND($B$4&lt;=F37,$B$4&gt;=20,D37="газ",'Данные и  результаты'!$I$14=1,G37=4,'Данные и  результаты'!$I$18=4),AND($B$4&lt;=F37,D37="газ",'Данные и  результаты'!$I$14=1,G37=5,'Данные и  результаты'!$I$18=5),AND($B$4&lt;=F37,D37="ж.топливо",'Данные и  результаты'!$I$14=2,G37=5,'Данные и  результаты'!$I$18=5),AND($B$4&lt;=F37,D37="газ",'Данные и  результаты'!$I$14=1,G37=6,'Данные и  результаты'!$I$18=6),AND($B$4&lt;=F37,D37="газ",'Данные и  результаты'!$I$14=1,G37=7,'Данные и  результаты'!$I$18=7),AND($B$4&lt;=F37,D37="газ",'Данные и  результаты'!$I$14=1,G37=8,'Данные и  результаты'!$I$18=8),AND($B$4&lt;=F37,D37="газ",'Данные и  результаты'!$I$14=1,G37=9,'Данные и  результаты'!$I$18=9),AND($B$4&lt;=F37,D37="газ",'Данные и  результаты'!$I$14=1,G37=10,'Данные и  результаты'!$I$18=10)),1,0)</f>
        <v>0</v>
      </c>
      <c r="I37" s="11">
        <v>18</v>
      </c>
      <c r="J37" s="162">
        <v>100004033</v>
      </c>
      <c r="K37" s="162">
        <v>100004033</v>
      </c>
      <c r="L37" s="166" t="str">
        <f>""</f>
        <v/>
      </c>
      <c r="M37" s="166" t="str">
        <f>""</f>
        <v/>
      </c>
      <c r="N37" s="388" t="s">
        <v>242</v>
      </c>
      <c r="O37" s="11"/>
      <c r="P37" s="613">
        <v>30</v>
      </c>
      <c r="Q37" s="616" t="e">
        <f t="shared" si="19"/>
        <v>#N/A</v>
      </c>
      <c r="R37" s="616" t="e">
        <f t="shared" si="28"/>
        <v>#N/A</v>
      </c>
      <c r="S37" s="616" t="e">
        <f t="shared" si="20"/>
        <v>#N/A</v>
      </c>
      <c r="T37" s="616" t="e">
        <f t="shared" si="21"/>
        <v>#N/A</v>
      </c>
      <c r="U37" s="616" t="e">
        <f t="shared" si="22"/>
        <v>#N/A</v>
      </c>
      <c r="V37" s="616" t="e">
        <f t="shared" si="23"/>
        <v>#N/A</v>
      </c>
      <c r="W37" s="616" t="e">
        <f t="shared" si="24"/>
        <v>#N/A</v>
      </c>
      <c r="X37" s="616" t="e">
        <f t="shared" si="25"/>
        <v>#N/A</v>
      </c>
      <c r="Y37" s="616" t="e">
        <f t="shared" si="26"/>
        <v>#N/A</v>
      </c>
      <c r="Z37" s="616" t="e">
        <f t="shared" si="27"/>
        <v>#N/A</v>
      </c>
      <c r="AA37" s="616" t="e">
        <f t="shared" si="18"/>
        <v>#N/A</v>
      </c>
      <c r="AB37" s="618" t="str">
        <f t="shared" si="1"/>
        <v>-</v>
      </c>
      <c r="AC37" s="618" t="str">
        <f t="shared" si="2"/>
        <v/>
      </c>
      <c r="AD37" s="619" t="str">
        <f t="shared" si="3"/>
        <v/>
      </c>
      <c r="AE37" s="619" t="str">
        <f t="shared" si="4"/>
        <v/>
      </c>
      <c r="AF37" s="619" t="str">
        <f t="shared" si="5"/>
        <v/>
      </c>
      <c r="AG37" s="619" t="str">
        <f t="shared" si="6"/>
        <v/>
      </c>
      <c r="AH37" s="620" t="str">
        <f>IF(AND(OR(AG37=$I$50,AG37=$I$51,AG37=$I$55,AG37=$I$56,AG37=$I$58,AG37=$I$59),'Данные и  результаты'!$I$20=2,'Данные и  результаты'!$I$22=1),Котлы!Y37,IF(AND(OR(AG37=$I$50,AG37=$I$51,AG37=$I$55,AG37=$I$56,AG37=$I$58,AG37=$I$59),'Данные и  результаты'!$I$20=2,'Данные и  результаты'!$I$22=2),Котлы!Z37,IF(AND(OR(AG37=$I$10,AG37=$I$11,AG37=$I$19,AG37=$I$20,AG37=$I$27,AG37=$I$28,AG37=$I$33,AG37=$I$34),'Данные и  результаты'!$I$22=2,'Данные и  результаты'!$I$28=1),W37,IF(AND(OR(AG37=$I$10,AG37=$I$11,AG37=$I$19,AG37=$I$20,AG37=$I$27,AG37=$I$28,AG37=$I$33,AG37=$I$34),'Данные и  результаты'!$I$22=1),W37,IF(AND(OR(AG37=$I$10,AG37=$I$11,AG37=$I$19,AG37=$I$20,AG37=$I$27,AG37=$I$28,AG37=$I$33,AG37=$I$34),'Данные и  результаты'!$I$22=2,OR('Данные и  результаты'!$I$28=2,'Данные и  результаты'!$I$28=3,'Данные и  результаты'!$I$28=4,'Данные и  результаты'!$I$28=5)),X37,IF(ISNA(W37)=TRUE,"",IF(AND(ISERR(W37)=FALSE,'Данные и  результаты'!$I$22=1),Котлы!W37,IF(AND(ISERR(X37)=FALSE,'Данные и  результаты'!$I$22=2),Котлы!X37,""))))))))</f>
        <v/>
      </c>
      <c r="AI37" s="619" t="str">
        <f t="shared" si="7"/>
        <v/>
      </c>
    </row>
    <row r="38" spans="1:2357" s="613" customFormat="1" x14ac:dyDescent="0.2">
      <c r="A38" s="511">
        <f t="shared" si="0"/>
        <v>0</v>
      </c>
      <c r="B38" s="512">
        <v>45</v>
      </c>
      <c r="C38" s="513" t="str">
        <f>""</f>
        <v/>
      </c>
      <c r="D38" s="514" t="s">
        <v>45</v>
      </c>
      <c r="E38" s="512"/>
      <c r="F38" s="512"/>
      <c r="G38" s="512">
        <v>3</v>
      </c>
      <c r="H38" s="512">
        <f>IF(OR(AND($B$4&lt;=F38,D38="газ",'Данные и  результаты'!$I$14=1,G38=1,'Данные и  результаты'!$I$18=1),AND($B$4&lt;=F38,$B$4&gt;=48,D38="газ",'Данные и  результаты'!$I$14=1,G38=3,'Данные и  результаты'!$I$18=3),AND($B$4&lt;=F38,$B$4&gt;=20,D38="газ",'Данные и  результаты'!$I$14=1,G38=4,'Данные и  результаты'!$I$18=4),AND($B$4&lt;=F38,D38="газ",'Данные и  результаты'!$I$14=1,G38=5,'Данные и  результаты'!$I$18=5),AND($B$4&lt;=F38,D38="ж.топливо",'Данные и  результаты'!$I$14=2,G38=5,'Данные и  результаты'!$I$18=5),AND($B$4&lt;=F38,D38="газ",'Данные и  результаты'!$I$14=1,G38=6,'Данные и  результаты'!$I$18=6),AND($B$4&lt;=F38,D38="газ",'Данные и  результаты'!$I$14=1,G38=7,'Данные и  результаты'!$I$18=7),AND($B$4&lt;=F38,D38="газ",'Данные и  результаты'!$I$14=1,G38=8,'Данные и  результаты'!$I$18=8),AND($B$4&lt;=F38,D38="газ",'Данные и  результаты'!$I$14=1,G38=9,'Данные и  результаты'!$I$18=9),AND($B$4&lt;=F38,D38="газ",'Данные и  результаты'!$I$14=1,G38=10,'Данные и  результаты'!$I$18=10)),1,0)</f>
        <v>0</v>
      </c>
      <c r="I38" s="511">
        <v>19</v>
      </c>
      <c r="J38" s="693" t="str">
        <f>""</f>
        <v/>
      </c>
      <c r="K38" s="693" t="str">
        <f>""</f>
        <v/>
      </c>
      <c r="L38" s="515" t="str">
        <f>""</f>
        <v/>
      </c>
      <c r="M38" s="515" t="str">
        <f>""</f>
        <v/>
      </c>
      <c r="N38" s="515" t="s">
        <v>513</v>
      </c>
      <c r="O38" s="511"/>
      <c r="P38" s="613">
        <v>31</v>
      </c>
      <c r="Q38" s="616" t="e">
        <f t="shared" si="19"/>
        <v>#N/A</v>
      </c>
      <c r="R38" s="616" t="e">
        <f t="shared" si="28"/>
        <v>#N/A</v>
      </c>
      <c r="S38" s="616" t="e">
        <f t="shared" si="20"/>
        <v>#N/A</v>
      </c>
      <c r="T38" s="616" t="e">
        <f t="shared" si="21"/>
        <v>#N/A</v>
      </c>
      <c r="U38" s="616" t="e">
        <f t="shared" si="22"/>
        <v>#N/A</v>
      </c>
      <c r="V38" s="616" t="e">
        <f t="shared" si="23"/>
        <v>#N/A</v>
      </c>
      <c r="W38" s="616" t="e">
        <f t="shared" si="24"/>
        <v>#N/A</v>
      </c>
      <c r="X38" s="616" t="e">
        <f t="shared" si="25"/>
        <v>#N/A</v>
      </c>
      <c r="Y38" s="616" t="e">
        <f t="shared" si="26"/>
        <v>#N/A</v>
      </c>
      <c r="Z38" s="616" t="e">
        <f t="shared" si="27"/>
        <v>#N/A</v>
      </c>
      <c r="AA38" s="616" t="e">
        <f t="shared" si="18"/>
        <v>#N/A</v>
      </c>
      <c r="AB38" s="618" t="str">
        <f t="shared" si="1"/>
        <v>-</v>
      </c>
      <c r="AC38" s="618" t="str">
        <f t="shared" si="2"/>
        <v/>
      </c>
      <c r="AD38" s="619" t="str">
        <f t="shared" si="3"/>
        <v/>
      </c>
      <c r="AE38" s="619" t="str">
        <f t="shared" si="4"/>
        <v/>
      </c>
      <c r="AF38" s="619" t="str">
        <f t="shared" si="5"/>
        <v/>
      </c>
      <c r="AG38" s="619" t="str">
        <f t="shared" si="6"/>
        <v/>
      </c>
      <c r="AH38" s="620" t="str">
        <f>IF(AND(OR(AG38=$I$50,AG38=$I$51,AG38=$I$55,AG38=$I$56,AG38=$I$58,AG38=$I$59),'Данные и  результаты'!$I$20=2,'Данные и  результаты'!$I$22=1),Котлы!Y38,IF(AND(OR(AG38=$I$50,AG38=$I$51,AG38=$I$55,AG38=$I$56,AG38=$I$58,AG38=$I$59),'Данные и  результаты'!$I$20=2,'Данные и  результаты'!$I$22=2),Котлы!Z38,IF(AND(OR(AG38=$I$10,AG38=$I$11,AG38=$I$19,AG38=$I$20,AG38=$I$27,AG38=$I$28,AG38=$I$33,AG38=$I$34),'Данные и  результаты'!$I$22=2,'Данные и  результаты'!$I$28=1),W38,IF(AND(OR(AG38=$I$10,AG38=$I$11,AG38=$I$19,AG38=$I$20,AG38=$I$27,AG38=$I$28,AG38=$I$33,AG38=$I$34),'Данные и  результаты'!$I$22=1),W38,IF(AND(OR(AG38=$I$10,AG38=$I$11,AG38=$I$19,AG38=$I$20,AG38=$I$27,AG38=$I$28,AG38=$I$33,AG38=$I$34),'Данные и  результаты'!$I$22=2,OR('Данные и  результаты'!$I$28=2,'Данные и  результаты'!$I$28=3,'Данные и  результаты'!$I$28=4,'Данные и  результаты'!$I$28=5)),X38,IF(ISNA(W38)=TRUE,"",IF(AND(ISERR(W38)=FALSE,'Данные и  результаты'!$I$22=1),Котлы!W38,IF(AND(ISERR(X38)=FALSE,'Данные и  результаты'!$I$22=2),Котлы!X38,""))))))))</f>
        <v/>
      </c>
      <c r="AI38" s="619" t="str">
        <f t="shared" si="7"/>
        <v/>
      </c>
    </row>
    <row r="39" spans="1:2357" s="613" customFormat="1" x14ac:dyDescent="0.2">
      <c r="A39" s="511">
        <f t="shared" si="0"/>
        <v>0</v>
      </c>
      <c r="B39" s="512">
        <v>48</v>
      </c>
      <c r="C39" s="513" t="str">
        <f>""</f>
        <v/>
      </c>
      <c r="D39" s="514" t="s">
        <v>45</v>
      </c>
      <c r="E39" s="512">
        <v>48</v>
      </c>
      <c r="F39" s="512">
        <v>48</v>
      </c>
      <c r="G39" s="512">
        <v>2</v>
      </c>
      <c r="H39" s="512">
        <f>IF(OR(AND($B$4&lt;=F39,D39="газ",'Данные и  результаты'!$I$14=1,G39=1,'Данные и  результаты'!$I$18=1),AND($B$4&lt;=F39,$B$4&gt;=48,D39="газ",'Данные и  результаты'!$I$14=1,G39=3,'Данные и  результаты'!$I$18=3),AND($B$4&lt;=F39,$B$4&gt;=20,D39="газ",'Данные и  результаты'!$I$14=1,G39=4,'Данные и  результаты'!$I$18=4),AND($B$4&lt;=F39,D39="газ",'Данные и  результаты'!$I$14=1,G39=5,'Данные и  результаты'!$I$18=5),AND($B$4&lt;=F39,D39="ж.топливо",'Данные и  результаты'!$I$14=2,G39=5,'Данные и  результаты'!$I$18=5),AND($B$4&lt;=F39,D39="газ",'Данные и  результаты'!$I$14=1,G39=6,'Данные и  результаты'!$I$18=6),AND($B$4&lt;=F39,D39="газ",'Данные и  результаты'!$I$14=1,G39=7,'Данные и  результаты'!$I$18=7),AND($B$4&lt;=F39,D39="газ",'Данные и  результаты'!$I$14=1,G39=8,'Данные и  результаты'!$I$18=8),AND($B$4&lt;=F39,D39="газ",'Данные и  результаты'!$I$14=1,G39=9,'Данные и  результаты'!$I$18=9),AND($B$4&lt;=F39,D39="газ",'Данные и  результаты'!$I$14=1,G39=10,'Данные и  результаты'!$I$18=10)),1,0)</f>
        <v>0</v>
      </c>
      <c r="I39" s="511">
        <v>20</v>
      </c>
      <c r="J39" s="693" t="str">
        <f>""</f>
        <v/>
      </c>
      <c r="K39" s="693" t="str">
        <f>""</f>
        <v/>
      </c>
      <c r="L39" s="515" t="str">
        <f>""</f>
        <v/>
      </c>
      <c r="M39" s="515" t="str">
        <f>""</f>
        <v/>
      </c>
      <c r="N39" s="515" t="s">
        <v>513</v>
      </c>
      <c r="O39" s="511"/>
      <c r="P39" s="613">
        <v>32</v>
      </c>
      <c r="Q39" s="616" t="e">
        <f t="shared" si="19"/>
        <v>#N/A</v>
      </c>
      <c r="R39" s="616" t="e">
        <f t="shared" si="28"/>
        <v>#N/A</v>
      </c>
      <c r="S39" s="616" t="e">
        <f t="shared" si="20"/>
        <v>#N/A</v>
      </c>
      <c r="T39" s="616" t="e">
        <f t="shared" si="21"/>
        <v>#N/A</v>
      </c>
      <c r="U39" s="616" t="e">
        <f t="shared" si="22"/>
        <v>#N/A</v>
      </c>
      <c r="V39" s="616" t="e">
        <f t="shared" si="23"/>
        <v>#N/A</v>
      </c>
      <c r="W39" s="616" t="e">
        <f t="shared" si="24"/>
        <v>#N/A</v>
      </c>
      <c r="X39" s="616" t="e">
        <f t="shared" si="25"/>
        <v>#N/A</v>
      </c>
      <c r="Y39" s="616" t="e">
        <f t="shared" si="26"/>
        <v>#N/A</v>
      </c>
      <c r="Z39" s="616" t="e">
        <f t="shared" si="27"/>
        <v>#N/A</v>
      </c>
      <c r="AA39" s="616" t="e">
        <f t="shared" si="18"/>
        <v>#N/A</v>
      </c>
      <c r="AB39" s="618" t="str">
        <f t="shared" si="1"/>
        <v>-</v>
      </c>
      <c r="AC39" s="618" t="str">
        <f t="shared" si="2"/>
        <v/>
      </c>
      <c r="AD39" s="619" t="str">
        <f t="shared" si="3"/>
        <v/>
      </c>
      <c r="AE39" s="619" t="str">
        <f t="shared" si="4"/>
        <v/>
      </c>
      <c r="AF39" s="619" t="str">
        <f t="shared" si="5"/>
        <v/>
      </c>
      <c r="AG39" s="619" t="str">
        <f t="shared" si="6"/>
        <v/>
      </c>
      <c r="AH39" s="620" t="str">
        <f>IF(AND(OR(AG39=$I$50,AG39=$I$51,AG39=$I$55,AG39=$I$56,AG39=$I$58,AG39=$I$59),'Данные и  результаты'!$I$20=2,'Данные и  результаты'!$I$22=1),Котлы!Y39,IF(AND(OR(AG39=$I$50,AG39=$I$51,AG39=$I$55,AG39=$I$56,AG39=$I$58,AG39=$I$59),'Данные и  результаты'!$I$20=2,'Данные и  результаты'!$I$22=2),Котлы!Z39,IF(AND(OR(AG39=$I$10,AG39=$I$11,AG39=$I$19,AG39=$I$20,AG39=$I$27,AG39=$I$28,AG39=$I$33,AG39=$I$34),'Данные и  результаты'!$I$22=2,'Данные и  результаты'!$I$28=1),W39,IF(AND(OR(AG39=$I$10,AG39=$I$11,AG39=$I$19,AG39=$I$20,AG39=$I$27,AG39=$I$28,AG39=$I$33,AG39=$I$34),'Данные и  результаты'!$I$22=1),W39,IF(AND(OR(AG39=$I$10,AG39=$I$11,AG39=$I$19,AG39=$I$20,AG39=$I$27,AG39=$I$28,AG39=$I$33,AG39=$I$34),'Данные и  результаты'!$I$22=2,OR('Данные и  результаты'!$I$28=2,'Данные и  результаты'!$I$28=3,'Данные и  результаты'!$I$28=4,'Данные и  результаты'!$I$28=5)),X39,IF(ISNA(W39)=TRUE,"",IF(AND(ISERR(W39)=FALSE,'Данные и  результаты'!$I$22=1),Котлы!W39,IF(AND(ISERR(X39)=FALSE,'Данные и  результаты'!$I$22=2),Котлы!X39,""))))))))</f>
        <v/>
      </c>
      <c r="AI39" s="619" t="str">
        <f t="shared" si="7"/>
        <v/>
      </c>
    </row>
    <row r="40" spans="1:2357" s="613" customFormat="1" x14ac:dyDescent="0.2">
      <c r="A40" s="11">
        <f t="shared" si="0"/>
        <v>0</v>
      </c>
      <c r="B40" s="12">
        <v>48</v>
      </c>
      <c r="C40" s="11" t="s">
        <v>61</v>
      </c>
      <c r="D40" s="15" t="s">
        <v>45</v>
      </c>
      <c r="E40" s="12">
        <v>48</v>
      </c>
      <c r="F40" s="12">
        <v>48</v>
      </c>
      <c r="G40" s="12">
        <v>1</v>
      </c>
      <c r="H40" s="12">
        <f>IF(OR(AND($B$4&lt;=F40,D40="газ",'Данные и  результаты'!$I$14=1,G40=1,'Данные и  результаты'!$I$18=1),AND($B$4&lt;=F40,$B$4&gt;=48,D40="газ",'Данные и  результаты'!$I$14=1,G40=3,'Данные и  результаты'!$I$18=3),AND($B$4&lt;=F40,$B$4&gt;=20,D40="газ",'Данные и  результаты'!$I$14=1,G40=4,'Данные и  результаты'!$I$18=4),AND($B$4&lt;=F40,D40="газ",'Данные и  результаты'!$I$14=1,G40=5,'Данные и  результаты'!$I$18=5),AND($B$4&lt;=F40,D40="ж.топливо",'Данные и  результаты'!$I$14=2,G40=5,'Данные и  результаты'!$I$18=5),AND($B$4&lt;=F40,D40="газ",'Данные и  результаты'!$I$14=1,G40=6,'Данные и  результаты'!$I$18=6),AND($B$4&lt;=F40,D40="газ",'Данные и  результаты'!$I$14=1,G40=7,'Данные и  результаты'!$I$18=7),AND($B$4&lt;=F40,D40="газ",'Данные и  результаты'!$I$14=1,G40=8,'Данные и  результаты'!$I$18=8),AND($B$4&lt;=F40,D40="газ",'Данные и  результаты'!$I$14=1,G40=9,'Данные и  результаты'!$I$18=9),AND($B$4&lt;=F40,D40="газ",'Данные и  результаты'!$I$14=1,G40=10,'Данные и  результаты'!$I$18=10)),1,0)</f>
        <v>0</v>
      </c>
      <c r="I40" s="11">
        <v>21</v>
      </c>
      <c r="J40" s="162">
        <v>100004034</v>
      </c>
      <c r="K40" s="162">
        <v>100004034</v>
      </c>
      <c r="L40" s="166" t="str">
        <f>""</f>
        <v/>
      </c>
      <c r="M40" s="166" t="str">
        <f>""</f>
        <v/>
      </c>
      <c r="N40" s="388" t="s">
        <v>243</v>
      </c>
      <c r="O40" s="11"/>
      <c r="P40" s="613">
        <v>33</v>
      </c>
      <c r="Q40" s="616" t="e">
        <f t="shared" si="19"/>
        <v>#N/A</v>
      </c>
      <c r="R40" s="616" t="e">
        <f t="shared" si="28"/>
        <v>#N/A</v>
      </c>
      <c r="S40" s="616" t="e">
        <f t="shared" si="20"/>
        <v>#N/A</v>
      </c>
      <c r="T40" s="616" t="e">
        <f t="shared" si="21"/>
        <v>#N/A</v>
      </c>
      <c r="U40" s="616" t="e">
        <f t="shared" si="22"/>
        <v>#N/A</v>
      </c>
      <c r="V40" s="616" t="e">
        <f t="shared" si="23"/>
        <v>#N/A</v>
      </c>
      <c r="W40" s="616" t="e">
        <f t="shared" si="24"/>
        <v>#N/A</v>
      </c>
      <c r="X40" s="616" t="e">
        <f t="shared" si="25"/>
        <v>#N/A</v>
      </c>
      <c r="Y40" s="616" t="e">
        <f t="shared" si="26"/>
        <v>#N/A</v>
      </c>
      <c r="Z40" s="616" t="e">
        <f t="shared" si="27"/>
        <v>#N/A</v>
      </c>
      <c r="AA40" s="616" t="e">
        <f t="shared" si="18"/>
        <v>#N/A</v>
      </c>
      <c r="AB40" s="618" t="str">
        <f t="shared" si="1"/>
        <v>-</v>
      </c>
      <c r="AC40" s="618" t="str">
        <f t="shared" si="2"/>
        <v/>
      </c>
      <c r="AD40" s="619" t="str">
        <f t="shared" si="3"/>
        <v/>
      </c>
      <c r="AE40" s="619" t="str">
        <f t="shared" si="4"/>
        <v/>
      </c>
      <c r="AF40" s="619" t="str">
        <f t="shared" si="5"/>
        <v/>
      </c>
      <c r="AG40" s="619" t="str">
        <f t="shared" si="6"/>
        <v/>
      </c>
      <c r="AH40" s="620" t="str">
        <f>IF(AND(OR(AG40=$I$50,AG40=$I$51,AG40=$I$55,AG40=$I$56,AG40=$I$58,AG40=$I$59),'Данные и  результаты'!$I$20=2,'Данные и  результаты'!$I$22=1),Котлы!Y40,IF(AND(OR(AG40=$I$50,AG40=$I$51,AG40=$I$55,AG40=$I$56,AG40=$I$58,AG40=$I$59),'Данные и  результаты'!$I$20=2,'Данные и  результаты'!$I$22=2),Котлы!Z40,IF(AND(OR(AG40=$I$10,AG40=$I$11,AG40=$I$19,AG40=$I$20,AG40=$I$27,AG40=$I$28,AG40=$I$33,AG40=$I$34),'Данные и  результаты'!$I$22=2,'Данные и  результаты'!$I$28=1),W40,IF(AND(OR(AG40=$I$10,AG40=$I$11,AG40=$I$19,AG40=$I$20,AG40=$I$27,AG40=$I$28,AG40=$I$33,AG40=$I$34),'Данные и  результаты'!$I$22=1),W40,IF(AND(OR(AG40=$I$10,AG40=$I$11,AG40=$I$19,AG40=$I$20,AG40=$I$27,AG40=$I$28,AG40=$I$33,AG40=$I$34),'Данные и  результаты'!$I$22=2,OR('Данные и  результаты'!$I$28=2,'Данные и  результаты'!$I$28=3,'Данные и  результаты'!$I$28=4,'Данные и  результаты'!$I$28=5)),X40,IF(ISNA(W40)=TRUE,"",IF(AND(ISERR(W40)=FALSE,'Данные и  результаты'!$I$22=1),Котлы!W40,IF(AND(ISERR(X40)=FALSE,'Данные и  результаты'!$I$22=2),Котлы!X40,""))))))))</f>
        <v/>
      </c>
      <c r="AI40" s="619" t="str">
        <f t="shared" si="7"/>
        <v/>
      </c>
    </row>
    <row r="41" spans="1:2357" s="613" customFormat="1" x14ac:dyDescent="0.2">
      <c r="A41" s="11">
        <f t="shared" si="0"/>
        <v>0</v>
      </c>
      <c r="B41" s="12">
        <v>50</v>
      </c>
      <c r="C41" s="11" t="s">
        <v>62</v>
      </c>
      <c r="D41" s="15" t="s">
        <v>47</v>
      </c>
      <c r="E41" s="12">
        <v>40</v>
      </c>
      <c r="F41" s="12">
        <v>50</v>
      </c>
      <c r="G41" s="12">
        <v>5</v>
      </c>
      <c r="H41" s="12">
        <f>IF(OR(AND($B$4&lt;=F41,D41="газ",'Данные и  результаты'!$I$14=1,G41=1,'Данные и  результаты'!$I$18=1),AND($B$4&lt;=F41,$B$4&gt;=48,D41="газ",'Данные и  результаты'!$I$14=1,G41=3,'Данные и  результаты'!$I$18=3),AND($B$4&lt;=F41,$B$4&gt;=20,D41="газ",'Данные и  результаты'!$I$14=1,G41=4,'Данные и  результаты'!$I$18=4),AND($B$4&lt;=F41,D41="газ",'Данные и  результаты'!$I$14=1,G41=5,'Данные и  результаты'!$I$18=5),AND($B$4&lt;=F41,D41="ж.топливо",'Данные и  результаты'!$I$14=2,G41=5,'Данные и  результаты'!$I$18=5),AND($B$4&lt;=F41,D41="газ",'Данные и  результаты'!$I$14=1,G41=6,'Данные и  результаты'!$I$18=6),AND($B$4&lt;=F41,D41="газ",'Данные и  результаты'!$I$14=1,G41=7,'Данные и  результаты'!$I$18=7),AND($B$4&lt;=F41,D41="газ",'Данные и  результаты'!$I$14=1,G41=8,'Данные и  результаты'!$I$18=8),AND($B$4&lt;=F41,D41="газ",'Данные и  результаты'!$I$14=1,G41=9,'Данные и  результаты'!$I$18=9),AND($B$4&lt;=F41,D41="газ",'Данные и  результаты'!$I$14=1,G41=10,'Данные и  результаты'!$I$18=10)),1,0)</f>
        <v>0</v>
      </c>
      <c r="I41" s="11">
        <v>22</v>
      </c>
      <c r="J41" s="165">
        <v>100004285</v>
      </c>
      <c r="K41" s="160">
        <v>100004313</v>
      </c>
      <c r="L41" s="166" t="str">
        <f>""</f>
        <v/>
      </c>
      <c r="M41" s="166" t="str">
        <f>""</f>
        <v/>
      </c>
      <c r="N41" s="166" t="s">
        <v>513</v>
      </c>
      <c r="O41" s="11"/>
      <c r="P41" s="613">
        <v>34</v>
      </c>
      <c r="Q41" s="616" t="e">
        <f t="shared" si="19"/>
        <v>#N/A</v>
      </c>
      <c r="R41" s="616" t="e">
        <f t="shared" si="28"/>
        <v>#N/A</v>
      </c>
      <c r="S41" s="616" t="e">
        <f t="shared" si="20"/>
        <v>#N/A</v>
      </c>
      <c r="T41" s="616" t="e">
        <f t="shared" si="21"/>
        <v>#N/A</v>
      </c>
      <c r="U41" s="616" t="e">
        <f t="shared" si="22"/>
        <v>#N/A</v>
      </c>
      <c r="V41" s="616" t="e">
        <f t="shared" si="23"/>
        <v>#N/A</v>
      </c>
      <c r="W41" s="616" t="e">
        <f t="shared" si="24"/>
        <v>#N/A</v>
      </c>
      <c r="X41" s="616" t="e">
        <f t="shared" si="25"/>
        <v>#N/A</v>
      </c>
      <c r="Y41" s="616" t="e">
        <f t="shared" si="26"/>
        <v>#N/A</v>
      </c>
      <c r="Z41" s="616" t="e">
        <f t="shared" si="27"/>
        <v>#N/A</v>
      </c>
      <c r="AA41" s="616" t="e">
        <f t="shared" si="18"/>
        <v>#N/A</v>
      </c>
      <c r="AB41" s="618" t="str">
        <f t="shared" si="1"/>
        <v>-</v>
      </c>
      <c r="AC41" s="618" t="str">
        <f t="shared" si="2"/>
        <v/>
      </c>
      <c r="AD41" s="619" t="str">
        <f t="shared" si="3"/>
        <v/>
      </c>
      <c r="AE41" s="619" t="str">
        <f t="shared" si="4"/>
        <v/>
      </c>
      <c r="AF41" s="619" t="str">
        <f t="shared" si="5"/>
        <v/>
      </c>
      <c r="AG41" s="619" t="str">
        <f t="shared" si="6"/>
        <v/>
      </c>
      <c r="AH41" s="620" t="str">
        <f>IF(AND(OR(AG41=$I$50,AG41=$I$51,AG41=$I$55,AG41=$I$56,AG41=$I$58,AG41=$I$59),'Данные и  результаты'!$I$20=2,'Данные и  результаты'!$I$22=1),Котлы!Y41,IF(AND(OR(AG41=$I$50,AG41=$I$51,AG41=$I$55,AG41=$I$56,AG41=$I$58,AG41=$I$59),'Данные и  результаты'!$I$20=2,'Данные и  результаты'!$I$22=2),Котлы!Z41,IF(AND(OR(AG41=$I$10,AG41=$I$11,AG41=$I$19,AG41=$I$20,AG41=$I$27,AG41=$I$28,AG41=$I$33,AG41=$I$34),'Данные и  результаты'!$I$22=2,'Данные и  результаты'!$I$28=1),W41,IF(AND(OR(AG41=$I$10,AG41=$I$11,AG41=$I$19,AG41=$I$20,AG41=$I$27,AG41=$I$28,AG41=$I$33,AG41=$I$34),'Данные и  результаты'!$I$22=1),W41,IF(AND(OR(AG41=$I$10,AG41=$I$11,AG41=$I$19,AG41=$I$20,AG41=$I$27,AG41=$I$28,AG41=$I$33,AG41=$I$34),'Данные и  результаты'!$I$22=2,OR('Данные и  результаты'!$I$28=2,'Данные и  результаты'!$I$28=3,'Данные и  результаты'!$I$28=4,'Данные и  результаты'!$I$28=5)),X41,IF(ISNA(W41)=TRUE,"",IF(AND(ISERR(W41)=FALSE,'Данные и  результаты'!$I$22=1),Котлы!W41,IF(AND(ISERR(X41)=FALSE,'Данные и  результаты'!$I$22=2),Котлы!X41,""))))))))</f>
        <v/>
      </c>
      <c r="AI41" s="619" t="str">
        <f t="shared" si="7"/>
        <v/>
      </c>
    </row>
    <row r="42" spans="1:2357" x14ac:dyDescent="0.2">
      <c r="A42" s="11">
        <f t="shared" si="0"/>
        <v>0</v>
      </c>
      <c r="B42" s="12">
        <v>50</v>
      </c>
      <c r="C42" s="11" t="s">
        <v>62</v>
      </c>
      <c r="D42" s="15" t="s">
        <v>45</v>
      </c>
      <c r="E42" s="12">
        <v>40</v>
      </c>
      <c r="F42" s="12">
        <v>50</v>
      </c>
      <c r="G42" s="12">
        <v>5</v>
      </c>
      <c r="H42" s="12">
        <f>IF(OR(AND($B$4&lt;=F42,D42="газ",'Данные и  результаты'!$I$14=1,G42=1,'Данные и  результаты'!$I$18=1),AND($B$4&lt;=F42,$B$4&gt;=48,D42="газ",'Данные и  результаты'!$I$14=1,G42=3,'Данные и  результаты'!$I$18=3),AND($B$4&lt;=F42,$B$4&gt;=20,D42="газ",'Данные и  результаты'!$I$14=1,G42=4,'Данные и  результаты'!$I$18=4),AND($B$4&lt;=F42,D42="газ",'Данные и  результаты'!$I$14=1,G42=5,'Данные и  результаты'!$I$18=5),AND($B$4&lt;=F42,D42="ж.топливо",'Данные и  результаты'!$I$14=2,G42=5,'Данные и  результаты'!$I$18=5),AND($B$4&lt;=F42,D42="газ",'Данные и  результаты'!$I$14=1,G42=6,'Данные и  результаты'!$I$18=6),AND($B$4&lt;=F42,D42="газ",'Данные и  результаты'!$I$14=1,G42=7,'Данные и  результаты'!$I$18=7),AND($B$4&lt;=F42,D42="газ",'Данные и  результаты'!$I$14=1,G42=8,'Данные и  результаты'!$I$18=8),AND($B$4&lt;=F42,D42="газ",'Данные и  результаты'!$I$14=1,G42=9,'Данные и  результаты'!$I$18=9),AND($B$4&lt;=F42,D42="газ",'Данные и  результаты'!$I$14=1,G42=10,'Данные и  результаты'!$I$18=10)),1,0)</f>
        <v>0</v>
      </c>
      <c r="I42" s="11">
        <v>23</v>
      </c>
      <c r="J42" s="165">
        <v>100004285</v>
      </c>
      <c r="K42" s="160">
        <v>100004313</v>
      </c>
      <c r="L42" s="166" t="str">
        <f>""</f>
        <v/>
      </c>
      <c r="M42" s="166" t="str">
        <f>""</f>
        <v/>
      </c>
      <c r="N42" s="166" t="s">
        <v>513</v>
      </c>
      <c r="P42" s="613">
        <v>35</v>
      </c>
      <c r="Q42" s="616" t="e">
        <f t="shared" si="19"/>
        <v>#N/A</v>
      </c>
      <c r="R42" s="616" t="e">
        <f t="shared" si="28"/>
        <v>#N/A</v>
      </c>
      <c r="S42" s="616" t="e">
        <f t="shared" si="20"/>
        <v>#N/A</v>
      </c>
      <c r="T42" s="616" t="e">
        <f t="shared" si="21"/>
        <v>#N/A</v>
      </c>
      <c r="U42" s="616" t="e">
        <f t="shared" si="22"/>
        <v>#N/A</v>
      </c>
      <c r="V42" s="616" t="e">
        <f t="shared" si="23"/>
        <v>#N/A</v>
      </c>
      <c r="W42" s="616" t="e">
        <f t="shared" si="24"/>
        <v>#N/A</v>
      </c>
      <c r="X42" s="616" t="e">
        <f t="shared" si="25"/>
        <v>#N/A</v>
      </c>
      <c r="Y42" s="616" t="e">
        <f t="shared" si="26"/>
        <v>#N/A</v>
      </c>
      <c r="Z42" s="616" t="e">
        <f t="shared" si="27"/>
        <v>#N/A</v>
      </c>
      <c r="AA42" s="616" t="e">
        <f t="shared" si="18"/>
        <v>#N/A</v>
      </c>
      <c r="AB42" s="618" t="str">
        <f t="shared" si="1"/>
        <v>-</v>
      </c>
      <c r="AC42" s="618" t="str">
        <f t="shared" si="2"/>
        <v/>
      </c>
      <c r="AD42" s="619" t="str">
        <f t="shared" si="3"/>
        <v/>
      </c>
      <c r="AE42" s="619" t="str">
        <f t="shared" si="4"/>
        <v/>
      </c>
      <c r="AF42" s="619" t="str">
        <f t="shared" si="5"/>
        <v/>
      </c>
      <c r="AG42" s="619" t="str">
        <f t="shared" si="6"/>
        <v/>
      </c>
      <c r="AH42" s="620" t="str">
        <f>IF(AND(OR(AG42=$I$50,AG42=$I$51,AG42=$I$55,AG42=$I$56,AG42=$I$58,AG42=$I$59),'Данные и  результаты'!$I$20=2,'Данные и  результаты'!$I$22=1),Котлы!Y42,IF(AND(OR(AG42=$I$50,AG42=$I$51,AG42=$I$55,AG42=$I$56,AG42=$I$58,AG42=$I$59),'Данные и  результаты'!$I$20=2,'Данные и  результаты'!$I$22=2),Котлы!Z42,IF(AND(OR(AG42=$I$10,AG42=$I$11,AG42=$I$19,AG42=$I$20,AG42=$I$27,AG42=$I$28,AG42=$I$33,AG42=$I$34),'Данные и  результаты'!$I$22=2,'Данные и  результаты'!$I$28=1),W42,IF(AND(OR(AG42=$I$10,AG42=$I$11,AG42=$I$19,AG42=$I$20,AG42=$I$27,AG42=$I$28,AG42=$I$33,AG42=$I$34),'Данные и  результаты'!$I$22=1),W42,IF(AND(OR(AG42=$I$10,AG42=$I$11,AG42=$I$19,AG42=$I$20,AG42=$I$27,AG42=$I$28,AG42=$I$33,AG42=$I$34),'Данные и  результаты'!$I$22=2,OR('Данные и  результаты'!$I$28=2,'Данные и  результаты'!$I$28=3,'Данные и  результаты'!$I$28=4,'Данные и  результаты'!$I$28=5)),X42,IF(ISNA(W42)=TRUE,"",IF(AND(ISERR(W42)=FALSE,'Данные и  результаты'!$I$22=1),Котлы!W42,IF(AND(ISERR(X42)=FALSE,'Данные и  результаты'!$I$22=2),Котлы!X42,""))))))))</f>
        <v/>
      </c>
      <c r="AI42" s="619" t="str">
        <f t="shared" si="7"/>
        <v/>
      </c>
      <c r="AJ42" s="613"/>
      <c r="AK42" s="613"/>
      <c r="AL42" s="613"/>
      <c r="AM42" s="613"/>
      <c r="AN42" s="613"/>
      <c r="AO42" s="613"/>
      <c r="AP42" s="613"/>
      <c r="AQ42" s="613"/>
      <c r="AR42" s="613"/>
      <c r="AS42" s="613"/>
      <c r="AT42" s="613"/>
      <c r="AU42" s="613"/>
      <c r="AV42" s="613"/>
      <c r="AW42" s="613"/>
      <c r="AX42" s="613"/>
      <c r="AY42" s="613"/>
      <c r="AZ42" s="613"/>
      <c r="BA42" s="613"/>
      <c r="BB42" s="613"/>
      <c r="BC42" s="613"/>
      <c r="BD42" s="613"/>
      <c r="BE42" s="613"/>
      <c r="BF42" s="613"/>
      <c r="BG42" s="613"/>
      <c r="BH42" s="613"/>
      <c r="BI42" s="613"/>
      <c r="BJ42" s="613"/>
      <c r="BK42" s="613"/>
      <c r="BL42" s="613"/>
      <c r="BM42" s="613"/>
      <c r="BN42" s="613"/>
      <c r="BO42" s="613"/>
      <c r="BP42" s="613"/>
      <c r="BQ42" s="613"/>
      <c r="BR42" s="613"/>
      <c r="BS42" s="613"/>
      <c r="BT42" s="613"/>
      <c r="BU42" s="613"/>
      <c r="BV42" s="613"/>
      <c r="BW42" s="613"/>
      <c r="BX42" s="613"/>
      <c r="BY42" s="613"/>
      <c r="BZ42" s="613"/>
      <c r="CA42" s="613"/>
      <c r="CB42" s="613"/>
      <c r="CC42" s="613"/>
      <c r="CD42" s="613"/>
      <c r="CE42" s="613"/>
      <c r="CF42" s="613"/>
      <c r="CG42" s="613"/>
      <c r="CH42" s="613"/>
      <c r="CI42" s="613"/>
      <c r="CJ42" s="613"/>
      <c r="CK42" s="613"/>
      <c r="CL42" s="613"/>
      <c r="CM42" s="613"/>
      <c r="CN42" s="613"/>
      <c r="CO42" s="613"/>
      <c r="CP42" s="613"/>
      <c r="CQ42" s="613"/>
      <c r="CR42" s="613"/>
      <c r="CS42" s="613"/>
      <c r="CT42" s="613"/>
      <c r="CU42" s="613"/>
      <c r="CV42" s="613"/>
      <c r="CW42" s="613"/>
      <c r="CX42" s="613"/>
      <c r="CY42" s="613"/>
      <c r="CZ42" s="613"/>
      <c r="DA42" s="613"/>
      <c r="DB42" s="613"/>
      <c r="DC42" s="613"/>
      <c r="DD42" s="613"/>
      <c r="DE42" s="613"/>
      <c r="DF42" s="613"/>
      <c r="DG42" s="613"/>
      <c r="DH42" s="613"/>
      <c r="DI42" s="613"/>
      <c r="DJ42" s="613"/>
      <c r="DK42" s="613"/>
      <c r="DL42" s="613"/>
      <c r="DM42" s="613"/>
      <c r="DN42" s="613"/>
      <c r="DO42" s="613"/>
      <c r="DP42" s="613"/>
      <c r="DQ42" s="613"/>
      <c r="DR42" s="613"/>
      <c r="DS42" s="613"/>
      <c r="DT42" s="613"/>
      <c r="DU42" s="613"/>
      <c r="DV42" s="613"/>
      <c r="DW42" s="613"/>
      <c r="DX42" s="613"/>
      <c r="DY42" s="613"/>
      <c r="DZ42" s="613"/>
      <c r="EA42" s="613"/>
      <c r="EB42" s="613"/>
      <c r="EC42" s="613"/>
      <c r="ED42" s="613"/>
      <c r="EE42" s="613"/>
      <c r="EF42" s="613"/>
      <c r="EG42" s="613"/>
      <c r="EH42" s="613"/>
      <c r="EI42" s="613"/>
      <c r="EJ42" s="613"/>
      <c r="EK42" s="613"/>
      <c r="EL42" s="613"/>
      <c r="EM42" s="613"/>
      <c r="EN42" s="613"/>
      <c r="EO42" s="613"/>
      <c r="EP42" s="613"/>
      <c r="EQ42" s="613"/>
      <c r="ER42" s="613"/>
      <c r="ES42" s="613"/>
      <c r="ET42" s="613"/>
      <c r="EU42" s="613"/>
      <c r="EV42" s="613"/>
      <c r="EW42" s="613"/>
      <c r="EX42" s="613"/>
      <c r="EY42" s="613"/>
      <c r="EZ42" s="613"/>
      <c r="FA42" s="613"/>
      <c r="FB42" s="613"/>
      <c r="FC42" s="613"/>
      <c r="FD42" s="613"/>
      <c r="FE42" s="613"/>
      <c r="FF42" s="613"/>
      <c r="FG42" s="613"/>
      <c r="FH42" s="613"/>
      <c r="FI42" s="613"/>
      <c r="FJ42" s="613"/>
      <c r="FK42" s="613"/>
      <c r="FL42" s="613"/>
      <c r="FM42" s="613"/>
      <c r="FN42" s="613"/>
      <c r="FO42" s="613"/>
      <c r="FP42" s="613"/>
      <c r="FQ42" s="613"/>
      <c r="FR42" s="613"/>
      <c r="FS42" s="613"/>
      <c r="FT42" s="613"/>
      <c r="FU42" s="613"/>
      <c r="FV42" s="613"/>
      <c r="FW42" s="613"/>
      <c r="FX42" s="613"/>
      <c r="FY42" s="613"/>
      <c r="FZ42" s="613"/>
      <c r="GA42" s="613"/>
      <c r="GB42" s="613"/>
      <c r="GC42" s="613"/>
      <c r="GD42" s="613"/>
      <c r="GE42" s="613"/>
      <c r="GF42" s="613"/>
      <c r="GG42" s="613"/>
      <c r="GH42" s="613"/>
      <c r="GI42" s="613"/>
      <c r="GJ42" s="613"/>
      <c r="GK42" s="613"/>
      <c r="GL42" s="613"/>
      <c r="GM42" s="613"/>
      <c r="GN42" s="613"/>
      <c r="GO42" s="613"/>
      <c r="GP42" s="613"/>
      <c r="GQ42" s="613"/>
      <c r="GR42" s="613"/>
      <c r="GS42" s="613"/>
      <c r="GT42" s="613"/>
      <c r="GU42" s="613"/>
      <c r="GV42" s="613"/>
      <c r="GW42" s="613"/>
      <c r="GX42" s="613"/>
      <c r="GY42" s="613"/>
      <c r="GZ42" s="613"/>
      <c r="HA42" s="613"/>
      <c r="HB42" s="613"/>
      <c r="HC42" s="613"/>
      <c r="HD42" s="613"/>
      <c r="HE42" s="613"/>
      <c r="HF42" s="613"/>
      <c r="HG42" s="613"/>
      <c r="HH42" s="613"/>
      <c r="HI42" s="613"/>
      <c r="HJ42" s="613"/>
      <c r="HK42" s="613"/>
      <c r="HL42" s="613"/>
      <c r="HM42" s="613"/>
      <c r="HN42" s="613"/>
      <c r="HO42" s="613"/>
      <c r="HP42" s="613"/>
      <c r="HQ42" s="613"/>
      <c r="HR42" s="613"/>
      <c r="HS42" s="613"/>
      <c r="HT42" s="613"/>
      <c r="HU42" s="613"/>
      <c r="HV42" s="613"/>
      <c r="HW42" s="613"/>
      <c r="HX42" s="613"/>
      <c r="HY42" s="613"/>
      <c r="HZ42" s="613"/>
      <c r="IA42" s="613"/>
      <c r="IB42" s="613"/>
      <c r="IC42" s="613"/>
      <c r="ID42" s="613"/>
      <c r="IE42" s="613"/>
      <c r="IF42" s="613"/>
      <c r="IG42" s="613"/>
      <c r="IH42" s="613"/>
      <c r="II42" s="613"/>
      <c r="IJ42" s="613"/>
      <c r="IK42" s="613"/>
      <c r="IL42" s="613"/>
      <c r="IM42" s="613"/>
      <c r="IN42" s="613"/>
      <c r="IO42" s="613"/>
      <c r="IP42" s="613"/>
      <c r="IQ42" s="613"/>
      <c r="IR42" s="613"/>
      <c r="IS42" s="613"/>
      <c r="IT42" s="613"/>
      <c r="IU42" s="613"/>
      <c r="IV42" s="613"/>
      <c r="IW42" s="613"/>
      <c r="IX42" s="613"/>
      <c r="IY42" s="613"/>
      <c r="IZ42" s="613"/>
      <c r="JA42" s="613"/>
      <c r="JB42" s="613"/>
      <c r="JC42" s="613"/>
      <c r="JD42" s="613"/>
      <c r="JE42" s="613"/>
      <c r="JF42" s="613"/>
      <c r="JG42" s="613"/>
      <c r="JH42" s="613"/>
      <c r="JI42" s="613"/>
      <c r="JJ42" s="613"/>
      <c r="JK42" s="613"/>
      <c r="JL42" s="613"/>
      <c r="JM42" s="613"/>
      <c r="JN42" s="613"/>
      <c r="JO42" s="613"/>
      <c r="JP42" s="613"/>
      <c r="JQ42" s="613"/>
      <c r="JR42" s="613"/>
      <c r="JS42" s="613"/>
      <c r="JT42" s="613"/>
      <c r="JU42" s="613"/>
      <c r="JV42" s="613"/>
      <c r="JW42" s="613"/>
      <c r="JX42" s="613"/>
      <c r="JY42" s="613"/>
      <c r="JZ42" s="613"/>
      <c r="KA42" s="613"/>
      <c r="KB42" s="613"/>
      <c r="KC42" s="613"/>
      <c r="KD42" s="613"/>
      <c r="KE42" s="613"/>
      <c r="KF42" s="613"/>
      <c r="KG42" s="613"/>
      <c r="KH42" s="613"/>
      <c r="KI42" s="613"/>
      <c r="KJ42" s="613"/>
      <c r="KK42" s="613"/>
      <c r="KL42" s="613"/>
      <c r="KM42" s="613"/>
      <c r="KN42" s="613"/>
      <c r="KO42" s="613"/>
      <c r="KP42" s="613"/>
      <c r="KQ42" s="613"/>
      <c r="KR42" s="613"/>
      <c r="KS42" s="613"/>
      <c r="KT42" s="613"/>
      <c r="KU42" s="613"/>
      <c r="KV42" s="613"/>
      <c r="KW42" s="613"/>
      <c r="KX42" s="613"/>
      <c r="KY42" s="613"/>
      <c r="KZ42" s="613"/>
      <c r="LA42" s="613"/>
      <c r="LB42" s="613"/>
      <c r="LC42" s="613"/>
      <c r="LD42" s="613"/>
      <c r="LE42" s="613"/>
      <c r="LF42" s="613"/>
      <c r="LG42" s="613"/>
      <c r="LH42" s="613"/>
      <c r="LI42" s="613"/>
      <c r="LJ42" s="613"/>
      <c r="LK42" s="613"/>
      <c r="LL42" s="613"/>
      <c r="LM42" s="613"/>
      <c r="LN42" s="613"/>
      <c r="LO42" s="613"/>
      <c r="LP42" s="613"/>
      <c r="LQ42" s="613"/>
      <c r="LR42" s="613"/>
      <c r="LS42" s="613"/>
      <c r="LT42" s="613"/>
      <c r="LU42" s="613"/>
      <c r="LV42" s="613"/>
      <c r="LW42" s="613"/>
      <c r="LX42" s="613"/>
      <c r="LY42" s="613"/>
      <c r="LZ42" s="613"/>
      <c r="MA42" s="613"/>
      <c r="MB42" s="613"/>
      <c r="MC42" s="613"/>
      <c r="MD42" s="613"/>
      <c r="ME42" s="613"/>
      <c r="MF42" s="613"/>
      <c r="MG42" s="613"/>
      <c r="MH42" s="613"/>
      <c r="MI42" s="613"/>
      <c r="MJ42" s="613"/>
      <c r="MK42" s="613"/>
      <c r="ML42" s="613"/>
      <c r="MM42" s="613"/>
      <c r="MN42" s="613"/>
      <c r="MO42" s="613"/>
      <c r="MP42" s="613"/>
      <c r="MQ42" s="613"/>
      <c r="MR42" s="613"/>
      <c r="MS42" s="613"/>
      <c r="MT42" s="613"/>
      <c r="MU42" s="613"/>
      <c r="MV42" s="613"/>
      <c r="MW42" s="613"/>
      <c r="MX42" s="613"/>
      <c r="MY42" s="613"/>
      <c r="MZ42" s="613"/>
      <c r="NA42" s="613"/>
      <c r="NB42" s="613"/>
      <c r="NC42" s="613"/>
      <c r="ND42" s="613"/>
      <c r="NE42" s="613"/>
      <c r="NF42" s="613"/>
      <c r="NG42" s="613"/>
      <c r="NH42" s="613"/>
      <c r="NI42" s="613"/>
      <c r="NJ42" s="613"/>
      <c r="NK42" s="613"/>
      <c r="NL42" s="613"/>
      <c r="NM42" s="613"/>
      <c r="NN42" s="613"/>
      <c r="NO42" s="613"/>
      <c r="NP42" s="613"/>
      <c r="NQ42" s="613"/>
      <c r="NR42" s="613"/>
      <c r="NS42" s="613"/>
      <c r="NT42" s="613"/>
      <c r="NU42" s="613"/>
      <c r="NV42" s="613"/>
      <c r="NW42" s="613"/>
      <c r="NX42" s="613"/>
      <c r="NY42" s="613"/>
      <c r="NZ42" s="613"/>
      <c r="OA42" s="613"/>
      <c r="OB42" s="613"/>
      <c r="OC42" s="613"/>
      <c r="OD42" s="613"/>
      <c r="OE42" s="613"/>
      <c r="OF42" s="613"/>
      <c r="OG42" s="613"/>
      <c r="OH42" s="613"/>
      <c r="OI42" s="613"/>
      <c r="OJ42" s="613"/>
      <c r="OK42" s="613"/>
      <c r="OL42" s="613"/>
      <c r="OM42" s="613"/>
      <c r="ON42" s="613"/>
      <c r="OO42" s="613"/>
      <c r="OP42" s="613"/>
      <c r="OQ42" s="613"/>
      <c r="OR42" s="613"/>
      <c r="OS42" s="613"/>
      <c r="OT42" s="613"/>
      <c r="OU42" s="613"/>
      <c r="OV42" s="613"/>
      <c r="OW42" s="613"/>
      <c r="OX42" s="613"/>
      <c r="OY42" s="613"/>
      <c r="OZ42" s="613"/>
      <c r="PA42" s="613"/>
      <c r="PB42" s="613"/>
      <c r="PC42" s="613"/>
      <c r="PD42" s="613"/>
      <c r="PE42" s="613"/>
      <c r="PF42" s="613"/>
      <c r="PG42" s="613"/>
      <c r="PH42" s="613"/>
      <c r="PI42" s="613"/>
      <c r="PJ42" s="613"/>
      <c r="PK42" s="613"/>
      <c r="PL42" s="613"/>
      <c r="PM42" s="613"/>
      <c r="PN42" s="613"/>
      <c r="PO42" s="613"/>
      <c r="PP42" s="613"/>
      <c r="PQ42" s="613"/>
      <c r="PR42" s="613"/>
      <c r="PS42" s="613"/>
      <c r="PT42" s="613"/>
      <c r="PU42" s="613"/>
      <c r="PV42" s="613"/>
      <c r="PW42" s="613"/>
      <c r="PX42" s="613"/>
      <c r="PY42" s="613"/>
      <c r="PZ42" s="613"/>
      <c r="QA42" s="613"/>
      <c r="QB42" s="613"/>
      <c r="QC42" s="613"/>
      <c r="QD42" s="613"/>
      <c r="QE42" s="613"/>
      <c r="QF42" s="613"/>
      <c r="QG42" s="613"/>
      <c r="QH42" s="613"/>
      <c r="QI42" s="613"/>
      <c r="QJ42" s="613"/>
      <c r="QK42" s="613"/>
      <c r="QL42" s="613"/>
      <c r="QM42" s="613"/>
      <c r="QN42" s="613"/>
      <c r="QO42" s="613"/>
      <c r="QP42" s="613"/>
      <c r="QQ42" s="613"/>
      <c r="QR42" s="613"/>
      <c r="QS42" s="613"/>
      <c r="QT42" s="613"/>
      <c r="QU42" s="613"/>
      <c r="QV42" s="613"/>
      <c r="QW42" s="613"/>
      <c r="QX42" s="613"/>
      <c r="QY42" s="613"/>
      <c r="QZ42" s="613"/>
      <c r="RA42" s="613"/>
      <c r="RB42" s="613"/>
      <c r="RC42" s="613"/>
      <c r="RD42" s="613"/>
      <c r="RE42" s="613"/>
      <c r="RF42" s="613"/>
      <c r="RG42" s="613"/>
      <c r="RH42" s="613"/>
      <c r="RI42" s="613"/>
      <c r="RJ42" s="613"/>
      <c r="RK42" s="613"/>
      <c r="RL42" s="613"/>
      <c r="RM42" s="613"/>
      <c r="RN42" s="613"/>
      <c r="RO42" s="613"/>
      <c r="RP42" s="613"/>
      <c r="RQ42" s="613"/>
      <c r="RR42" s="613"/>
      <c r="RS42" s="613"/>
      <c r="RT42" s="613"/>
      <c r="RU42" s="613"/>
      <c r="RV42" s="613"/>
      <c r="RW42" s="613"/>
      <c r="RX42" s="613"/>
      <c r="RY42" s="613"/>
      <c r="RZ42" s="613"/>
      <c r="SA42" s="613"/>
      <c r="SB42" s="613"/>
      <c r="SC42" s="613"/>
      <c r="SD42" s="613"/>
      <c r="SE42" s="613"/>
      <c r="SF42" s="613"/>
      <c r="SG42" s="613"/>
      <c r="SH42" s="613"/>
      <c r="SI42" s="613"/>
      <c r="SJ42" s="613"/>
      <c r="SK42" s="613"/>
      <c r="SL42" s="613"/>
      <c r="SM42" s="613"/>
      <c r="SN42" s="613"/>
      <c r="SO42" s="613"/>
      <c r="SP42" s="613"/>
      <c r="SQ42" s="613"/>
      <c r="SR42" s="613"/>
      <c r="SS42" s="613"/>
      <c r="ST42" s="613"/>
      <c r="SU42" s="613"/>
      <c r="SV42" s="613"/>
      <c r="SW42" s="613"/>
      <c r="SX42" s="613"/>
      <c r="SY42" s="613"/>
      <c r="SZ42" s="613"/>
      <c r="TA42" s="613"/>
      <c r="TB42" s="613"/>
      <c r="TC42" s="613"/>
      <c r="TD42" s="613"/>
      <c r="TE42" s="613"/>
      <c r="TF42" s="613"/>
      <c r="TG42" s="613"/>
      <c r="TH42" s="613"/>
      <c r="TI42" s="613"/>
      <c r="TJ42" s="613"/>
      <c r="TK42" s="613"/>
      <c r="TL42" s="613"/>
      <c r="TM42" s="613"/>
      <c r="TN42" s="613"/>
      <c r="TO42" s="613"/>
      <c r="TP42" s="613"/>
      <c r="TQ42" s="613"/>
      <c r="TR42" s="613"/>
      <c r="TS42" s="613"/>
      <c r="TT42" s="613"/>
      <c r="TU42" s="613"/>
      <c r="TV42" s="613"/>
      <c r="TW42" s="613"/>
      <c r="TX42" s="613"/>
      <c r="TY42" s="613"/>
      <c r="TZ42" s="613"/>
      <c r="UA42" s="613"/>
      <c r="UB42" s="613"/>
      <c r="UC42" s="613"/>
      <c r="UD42" s="613"/>
      <c r="UE42" s="613"/>
      <c r="UF42" s="613"/>
      <c r="UG42" s="613"/>
      <c r="UH42" s="613"/>
      <c r="UI42" s="613"/>
      <c r="UJ42" s="613"/>
      <c r="UK42" s="613"/>
      <c r="UL42" s="613"/>
      <c r="UM42" s="613"/>
      <c r="UN42" s="613"/>
      <c r="UO42" s="613"/>
      <c r="UP42" s="613"/>
      <c r="UQ42" s="613"/>
      <c r="UR42" s="613"/>
      <c r="US42" s="613"/>
      <c r="UT42" s="613"/>
      <c r="UU42" s="613"/>
      <c r="UV42" s="613"/>
      <c r="UW42" s="613"/>
      <c r="UX42" s="613"/>
      <c r="UY42" s="613"/>
      <c r="UZ42" s="613"/>
      <c r="VA42" s="613"/>
      <c r="VB42" s="613"/>
      <c r="VC42" s="613"/>
      <c r="VD42" s="613"/>
      <c r="VE42" s="613"/>
      <c r="VF42" s="613"/>
      <c r="VG42" s="613"/>
      <c r="VH42" s="613"/>
      <c r="VI42" s="613"/>
      <c r="VJ42" s="613"/>
      <c r="VK42" s="613"/>
      <c r="VL42" s="613"/>
      <c r="VM42" s="613"/>
      <c r="VN42" s="613"/>
      <c r="VO42" s="613"/>
      <c r="VP42" s="613"/>
      <c r="VQ42" s="613"/>
      <c r="VR42" s="613"/>
      <c r="VS42" s="613"/>
      <c r="VT42" s="613"/>
      <c r="VU42" s="613"/>
      <c r="VV42" s="613"/>
      <c r="VW42" s="613"/>
      <c r="VX42" s="613"/>
      <c r="VY42" s="613"/>
      <c r="VZ42" s="613"/>
      <c r="WA42" s="613"/>
      <c r="WB42" s="613"/>
      <c r="WC42" s="613"/>
      <c r="WD42" s="613"/>
      <c r="WE42" s="613"/>
      <c r="WF42" s="613"/>
      <c r="WG42" s="613"/>
      <c r="WH42" s="613"/>
      <c r="WI42" s="613"/>
      <c r="WJ42" s="613"/>
      <c r="WK42" s="613"/>
      <c r="WL42" s="613"/>
      <c r="WM42" s="613"/>
      <c r="WN42" s="613"/>
      <c r="WO42" s="613"/>
      <c r="WP42" s="613"/>
      <c r="WQ42" s="613"/>
      <c r="WR42" s="613"/>
      <c r="WS42" s="613"/>
      <c r="WT42" s="613"/>
      <c r="WU42" s="613"/>
      <c r="WV42" s="613"/>
      <c r="WW42" s="613"/>
      <c r="WX42" s="613"/>
      <c r="WY42" s="613"/>
      <c r="WZ42" s="613"/>
      <c r="XA42" s="613"/>
      <c r="XB42" s="613"/>
      <c r="XC42" s="613"/>
      <c r="XD42" s="613"/>
      <c r="XE42" s="613"/>
      <c r="XF42" s="613"/>
      <c r="XG42" s="613"/>
      <c r="XH42" s="613"/>
      <c r="XI42" s="613"/>
      <c r="XJ42" s="613"/>
      <c r="XK42" s="613"/>
      <c r="XL42" s="613"/>
      <c r="XM42" s="613"/>
      <c r="XN42" s="613"/>
      <c r="XO42" s="613"/>
      <c r="XP42" s="613"/>
      <c r="XQ42" s="613"/>
      <c r="XR42" s="613"/>
      <c r="XS42" s="613"/>
      <c r="XT42" s="613"/>
      <c r="XU42" s="613"/>
      <c r="XV42" s="613"/>
      <c r="XW42" s="613"/>
      <c r="XX42" s="613"/>
      <c r="XY42" s="613"/>
      <c r="XZ42" s="613"/>
      <c r="YA42" s="613"/>
      <c r="YB42" s="613"/>
      <c r="YC42" s="613"/>
      <c r="YD42" s="613"/>
      <c r="YE42" s="613"/>
      <c r="YF42" s="613"/>
      <c r="YG42" s="613"/>
      <c r="YH42" s="613"/>
      <c r="YI42" s="613"/>
      <c r="YJ42" s="613"/>
      <c r="YK42" s="613"/>
      <c r="YL42" s="613"/>
      <c r="YM42" s="613"/>
      <c r="YN42" s="613"/>
      <c r="YO42" s="613"/>
      <c r="YP42" s="613"/>
      <c r="YQ42" s="613"/>
      <c r="YR42" s="613"/>
      <c r="YS42" s="613"/>
      <c r="YT42" s="613"/>
      <c r="YU42" s="613"/>
      <c r="YV42" s="613"/>
      <c r="YW42" s="613"/>
      <c r="YX42" s="613"/>
      <c r="YY42" s="613"/>
      <c r="YZ42" s="613"/>
      <c r="ZA42" s="613"/>
      <c r="ZB42" s="613"/>
      <c r="ZC42" s="613"/>
      <c r="ZD42" s="613"/>
      <c r="ZE42" s="613"/>
      <c r="ZF42" s="613"/>
      <c r="ZG42" s="613"/>
      <c r="ZH42" s="613"/>
      <c r="ZI42" s="613"/>
      <c r="ZJ42" s="613"/>
      <c r="ZK42" s="613"/>
      <c r="ZL42" s="613"/>
      <c r="ZM42" s="613"/>
      <c r="ZN42" s="613"/>
      <c r="ZO42" s="613"/>
      <c r="ZP42" s="613"/>
      <c r="ZQ42" s="613"/>
      <c r="ZR42" s="613"/>
      <c r="ZS42" s="613"/>
      <c r="ZT42" s="613"/>
      <c r="ZU42" s="613"/>
      <c r="ZV42" s="613"/>
      <c r="ZW42" s="613"/>
      <c r="ZX42" s="613"/>
      <c r="ZY42" s="613"/>
      <c r="ZZ42" s="613"/>
      <c r="AAA42" s="613"/>
      <c r="AAB42" s="613"/>
      <c r="AAC42" s="613"/>
      <c r="AAD42" s="613"/>
      <c r="AAE42" s="613"/>
      <c r="AAF42" s="613"/>
      <c r="AAG42" s="613"/>
      <c r="AAH42" s="613"/>
      <c r="AAI42" s="613"/>
      <c r="AAJ42" s="613"/>
      <c r="AAK42" s="613"/>
      <c r="AAL42" s="613"/>
      <c r="AAM42" s="613"/>
      <c r="AAN42" s="613"/>
      <c r="AAO42" s="613"/>
      <c r="AAP42" s="613"/>
      <c r="AAQ42" s="613"/>
      <c r="AAR42" s="613"/>
      <c r="AAS42" s="613"/>
      <c r="AAT42" s="613"/>
      <c r="AAU42" s="613"/>
      <c r="AAV42" s="613"/>
      <c r="AAW42" s="613"/>
      <c r="AAX42" s="613"/>
      <c r="AAY42" s="613"/>
      <c r="AAZ42" s="613"/>
      <c r="ABA42" s="613"/>
      <c r="ABB42" s="613"/>
      <c r="ABC42" s="613"/>
      <c r="ABD42" s="613"/>
      <c r="ABE42" s="613"/>
      <c r="ABF42" s="613"/>
      <c r="ABG42" s="613"/>
      <c r="ABH42" s="613"/>
      <c r="ABI42" s="613"/>
      <c r="ABJ42" s="613"/>
      <c r="ABK42" s="613"/>
      <c r="ABL42" s="613"/>
      <c r="ABM42" s="613"/>
      <c r="ABN42" s="613"/>
      <c r="ABO42" s="613"/>
      <c r="ABP42" s="613"/>
      <c r="ABQ42" s="613"/>
      <c r="ABR42" s="613"/>
      <c r="ABS42" s="613"/>
      <c r="ABT42" s="613"/>
      <c r="ABU42" s="613"/>
      <c r="ABV42" s="613"/>
      <c r="ABW42" s="613"/>
      <c r="ABX42" s="613"/>
      <c r="ABY42" s="613"/>
      <c r="ABZ42" s="613"/>
      <c r="ACA42" s="613"/>
      <c r="ACB42" s="613"/>
      <c r="ACC42" s="613"/>
      <c r="ACD42" s="613"/>
      <c r="ACE42" s="613"/>
      <c r="ACF42" s="613"/>
      <c r="ACG42" s="613"/>
      <c r="ACH42" s="613"/>
      <c r="ACI42" s="613"/>
      <c r="ACJ42" s="613"/>
      <c r="ACK42" s="613"/>
      <c r="ACL42" s="613"/>
      <c r="ACM42" s="613"/>
      <c r="ACN42" s="613"/>
      <c r="ACO42" s="613"/>
      <c r="ACP42" s="613"/>
      <c r="ACQ42" s="613"/>
      <c r="ACR42" s="613"/>
      <c r="ACS42" s="613"/>
      <c r="ACT42" s="613"/>
      <c r="ACU42" s="613"/>
      <c r="ACV42" s="613"/>
      <c r="ACW42" s="613"/>
      <c r="ACX42" s="613"/>
      <c r="ACY42" s="613"/>
      <c r="ACZ42" s="613"/>
      <c r="ADA42" s="613"/>
      <c r="ADB42" s="613"/>
      <c r="ADC42" s="613"/>
      <c r="ADD42" s="613"/>
      <c r="ADE42" s="613"/>
      <c r="ADF42" s="613"/>
      <c r="ADG42" s="613"/>
      <c r="ADH42" s="613"/>
      <c r="ADI42" s="613"/>
      <c r="ADJ42" s="613"/>
      <c r="ADK42" s="613"/>
      <c r="ADL42" s="613"/>
      <c r="ADM42" s="613"/>
      <c r="ADN42" s="613"/>
      <c r="ADO42" s="613"/>
      <c r="ADP42" s="613"/>
      <c r="ADQ42" s="613"/>
      <c r="ADR42" s="613"/>
      <c r="ADS42" s="613"/>
      <c r="ADT42" s="613"/>
      <c r="ADU42" s="613"/>
      <c r="ADV42" s="613"/>
      <c r="ADW42" s="613"/>
      <c r="ADX42" s="613"/>
      <c r="ADY42" s="613"/>
      <c r="ADZ42" s="613"/>
      <c r="AEA42" s="613"/>
      <c r="AEB42" s="613"/>
      <c r="AEC42" s="613"/>
      <c r="AED42" s="613"/>
      <c r="AEE42" s="613"/>
      <c r="AEF42" s="613"/>
      <c r="AEG42" s="613"/>
      <c r="AEH42" s="613"/>
      <c r="AEI42" s="613"/>
      <c r="AEJ42" s="613"/>
      <c r="AEK42" s="613"/>
      <c r="AEL42" s="613"/>
      <c r="AEM42" s="613"/>
      <c r="AEN42" s="613"/>
      <c r="AEO42" s="613"/>
      <c r="AEP42" s="613"/>
      <c r="AEQ42" s="613"/>
      <c r="AER42" s="613"/>
      <c r="AES42" s="613"/>
      <c r="AET42" s="613"/>
      <c r="AEU42" s="613"/>
      <c r="AEV42" s="613"/>
      <c r="AEW42" s="613"/>
      <c r="AEX42" s="613"/>
      <c r="AEY42" s="613"/>
      <c r="AEZ42" s="613"/>
      <c r="AFA42" s="613"/>
      <c r="AFB42" s="613"/>
      <c r="AFC42" s="613"/>
      <c r="AFD42" s="613"/>
      <c r="AFE42" s="613"/>
      <c r="AFF42" s="613"/>
      <c r="AFG42" s="613"/>
      <c r="AFH42" s="613"/>
      <c r="AFI42" s="613"/>
      <c r="AFJ42" s="613"/>
      <c r="AFK42" s="613"/>
      <c r="AFL42" s="613"/>
      <c r="AFM42" s="613"/>
      <c r="AFN42" s="613"/>
      <c r="AFO42" s="613"/>
      <c r="AFP42" s="613"/>
      <c r="AFQ42" s="613"/>
      <c r="AFR42" s="613"/>
      <c r="AFS42" s="613"/>
      <c r="AFT42" s="613"/>
      <c r="AFU42" s="613"/>
      <c r="AFV42" s="613"/>
      <c r="AFW42" s="613"/>
      <c r="AFX42" s="613"/>
      <c r="AFY42" s="613"/>
      <c r="AFZ42" s="613"/>
      <c r="AGA42" s="613"/>
      <c r="AGB42" s="613"/>
      <c r="AGC42" s="613"/>
      <c r="AGD42" s="613"/>
      <c r="AGE42" s="613"/>
      <c r="AGF42" s="613"/>
      <c r="AGG42" s="613"/>
      <c r="AGH42" s="613"/>
      <c r="AGI42" s="613"/>
      <c r="AGJ42" s="613"/>
      <c r="AGK42" s="613"/>
      <c r="AGL42" s="613"/>
      <c r="AGM42" s="613"/>
      <c r="AGN42" s="613"/>
      <c r="AGO42" s="613"/>
      <c r="AGP42" s="613"/>
      <c r="AGQ42" s="613"/>
      <c r="AGR42" s="613"/>
      <c r="AGS42" s="613"/>
      <c r="AGT42" s="613"/>
      <c r="AGU42" s="613"/>
      <c r="AGV42" s="613"/>
      <c r="AGW42" s="613"/>
      <c r="AGX42" s="613"/>
      <c r="AGY42" s="613"/>
      <c r="AGZ42" s="613"/>
      <c r="AHA42" s="613"/>
      <c r="AHB42" s="613"/>
      <c r="AHC42" s="613"/>
      <c r="AHD42" s="613"/>
      <c r="AHE42" s="613"/>
      <c r="AHF42" s="613"/>
      <c r="AHG42" s="613"/>
      <c r="AHH42" s="613"/>
      <c r="AHI42" s="613"/>
      <c r="AHJ42" s="613"/>
      <c r="AHK42" s="613"/>
      <c r="AHL42" s="613"/>
      <c r="AHM42" s="613"/>
      <c r="AHN42" s="613"/>
      <c r="AHO42" s="613"/>
      <c r="AHP42" s="613"/>
      <c r="AHQ42" s="613"/>
      <c r="AHR42" s="613"/>
      <c r="AHS42" s="613"/>
      <c r="AHT42" s="613"/>
      <c r="AHU42" s="613"/>
      <c r="AHV42" s="613"/>
      <c r="AHW42" s="613"/>
      <c r="AHX42" s="613"/>
      <c r="AHY42" s="613"/>
      <c r="AHZ42" s="613"/>
      <c r="AIA42" s="613"/>
      <c r="AIB42" s="613"/>
      <c r="AIC42" s="613"/>
      <c r="AID42" s="613"/>
      <c r="AIE42" s="613"/>
      <c r="AIF42" s="613"/>
      <c r="AIG42" s="613"/>
      <c r="AIH42" s="613"/>
      <c r="AII42" s="613"/>
      <c r="AIJ42" s="613"/>
      <c r="AIK42" s="613"/>
      <c r="AIL42" s="613"/>
      <c r="AIM42" s="613"/>
      <c r="AIN42" s="613"/>
      <c r="AIO42" s="613"/>
      <c r="AIP42" s="613"/>
      <c r="AIQ42" s="613"/>
      <c r="AIR42" s="613"/>
      <c r="AIS42" s="613"/>
      <c r="AIT42" s="613"/>
      <c r="AIU42" s="613"/>
      <c r="AIV42" s="613"/>
      <c r="AIW42" s="613"/>
      <c r="AIX42" s="613"/>
      <c r="AIY42" s="613"/>
      <c r="AIZ42" s="613"/>
      <c r="AJA42" s="613"/>
      <c r="AJB42" s="613"/>
      <c r="AJC42" s="613"/>
      <c r="AJD42" s="613"/>
      <c r="AJE42" s="613"/>
      <c r="AJF42" s="613"/>
      <c r="AJG42" s="613"/>
      <c r="AJH42" s="613"/>
      <c r="AJI42" s="613"/>
      <c r="AJJ42" s="613"/>
      <c r="AJK42" s="613"/>
      <c r="AJL42" s="613"/>
      <c r="AJM42" s="613"/>
      <c r="AJN42" s="613"/>
      <c r="AJO42" s="613"/>
      <c r="AJP42" s="613"/>
      <c r="AJQ42" s="613"/>
      <c r="AJR42" s="613"/>
      <c r="AJS42" s="613"/>
      <c r="AJT42" s="613"/>
      <c r="AJU42" s="613"/>
      <c r="AJV42" s="613"/>
      <c r="AJW42" s="613"/>
      <c r="AJX42" s="613"/>
      <c r="AJY42" s="613"/>
      <c r="AJZ42" s="613"/>
      <c r="AKA42" s="613"/>
      <c r="AKB42" s="613"/>
      <c r="AKC42" s="613"/>
      <c r="AKD42" s="613"/>
      <c r="AKE42" s="613"/>
      <c r="AKF42" s="613"/>
      <c r="AKG42" s="613"/>
      <c r="AKH42" s="613"/>
      <c r="AKI42" s="613"/>
      <c r="AKJ42" s="613"/>
      <c r="AKK42" s="613"/>
      <c r="AKL42" s="613"/>
      <c r="AKM42" s="613"/>
      <c r="AKN42" s="613"/>
      <c r="AKO42" s="613"/>
      <c r="AKP42" s="613"/>
      <c r="AKQ42" s="613"/>
      <c r="AKR42" s="613"/>
      <c r="AKS42" s="613"/>
      <c r="AKT42" s="613"/>
      <c r="AKU42" s="613"/>
      <c r="AKV42" s="613"/>
      <c r="AKW42" s="613"/>
      <c r="AKX42" s="613"/>
      <c r="AKY42" s="613"/>
      <c r="AKZ42" s="613"/>
      <c r="ALA42" s="613"/>
      <c r="ALB42" s="613"/>
      <c r="ALC42" s="613"/>
      <c r="ALD42" s="613"/>
      <c r="ALE42" s="613"/>
      <c r="ALF42" s="613"/>
      <c r="ALG42" s="613"/>
      <c r="ALH42" s="613"/>
      <c r="ALI42" s="613"/>
      <c r="ALJ42" s="613"/>
      <c r="ALK42" s="613"/>
      <c r="ALL42" s="613"/>
      <c r="ALM42" s="613"/>
      <c r="ALN42" s="613"/>
      <c r="ALO42" s="613"/>
      <c r="ALP42" s="613"/>
      <c r="ALQ42" s="613"/>
      <c r="ALR42" s="613"/>
      <c r="ALS42" s="613"/>
      <c r="ALT42" s="613"/>
      <c r="ALU42" s="613"/>
      <c r="ALV42" s="613"/>
      <c r="ALW42" s="613"/>
      <c r="ALX42" s="613"/>
      <c r="ALY42" s="613"/>
      <c r="ALZ42" s="613"/>
      <c r="AMA42" s="613"/>
      <c r="AMB42" s="613"/>
      <c r="AMC42" s="613"/>
      <c r="AMD42" s="613"/>
      <c r="AME42" s="613"/>
      <c r="AMF42" s="613"/>
      <c r="AMG42" s="613"/>
      <c r="AMH42" s="613"/>
      <c r="AMI42" s="613"/>
      <c r="AMJ42" s="613"/>
      <c r="AMK42" s="613"/>
      <c r="AML42" s="613"/>
      <c r="AMM42" s="613"/>
      <c r="AMN42" s="613"/>
      <c r="AMO42" s="613"/>
      <c r="AMP42" s="613"/>
      <c r="AMQ42" s="613"/>
      <c r="AMR42" s="613"/>
      <c r="AMS42" s="613"/>
      <c r="AMT42" s="613"/>
      <c r="AMU42" s="613"/>
      <c r="AMV42" s="613"/>
      <c r="AMW42" s="613"/>
      <c r="AMX42" s="613"/>
      <c r="AMY42" s="613"/>
      <c r="AMZ42" s="613"/>
      <c r="ANA42" s="613"/>
      <c r="ANB42" s="613"/>
      <c r="ANC42" s="613"/>
      <c r="AND42" s="613"/>
      <c r="ANE42" s="613"/>
      <c r="ANF42" s="613"/>
      <c r="ANG42" s="613"/>
      <c r="ANH42" s="613"/>
      <c r="ANI42" s="613"/>
      <c r="ANJ42" s="613"/>
      <c r="ANK42" s="613"/>
      <c r="ANL42" s="613"/>
      <c r="ANM42" s="613"/>
      <c r="ANN42" s="613"/>
      <c r="ANO42" s="613"/>
      <c r="ANP42" s="613"/>
      <c r="ANQ42" s="613"/>
      <c r="ANR42" s="613"/>
      <c r="ANS42" s="613"/>
      <c r="ANT42" s="613"/>
      <c r="ANU42" s="613"/>
      <c r="ANV42" s="613"/>
      <c r="ANW42" s="613"/>
      <c r="ANX42" s="613"/>
      <c r="ANY42" s="613"/>
      <c r="ANZ42" s="613"/>
      <c r="AOA42" s="613"/>
      <c r="AOB42" s="613"/>
      <c r="AOC42" s="613"/>
      <c r="AOD42" s="613"/>
      <c r="AOE42" s="613"/>
      <c r="AOF42" s="613"/>
      <c r="AOG42" s="613"/>
      <c r="AOH42" s="613"/>
      <c r="AOI42" s="613"/>
      <c r="AOJ42" s="613"/>
      <c r="AOK42" s="613"/>
      <c r="AOL42" s="613"/>
      <c r="AOM42" s="613"/>
      <c r="AON42" s="613"/>
      <c r="AOO42" s="613"/>
      <c r="AOP42" s="613"/>
      <c r="AOQ42" s="613"/>
      <c r="AOR42" s="613"/>
      <c r="AOS42" s="613"/>
      <c r="AOT42" s="613"/>
      <c r="AOU42" s="613"/>
      <c r="AOV42" s="613"/>
      <c r="AOW42" s="613"/>
      <c r="AOX42" s="613"/>
      <c r="AOY42" s="613"/>
      <c r="AOZ42" s="613"/>
      <c r="APA42" s="613"/>
      <c r="APB42" s="613"/>
      <c r="APC42" s="613"/>
      <c r="APD42" s="613"/>
      <c r="APE42" s="613"/>
      <c r="APF42" s="613"/>
      <c r="APG42" s="613"/>
      <c r="APH42" s="613"/>
      <c r="API42" s="613"/>
      <c r="APJ42" s="613"/>
      <c r="APK42" s="613"/>
      <c r="APL42" s="613"/>
      <c r="APM42" s="613"/>
      <c r="APN42" s="613"/>
      <c r="APO42" s="613"/>
      <c r="APP42" s="613"/>
      <c r="APQ42" s="613"/>
      <c r="APR42" s="613"/>
      <c r="APS42" s="613"/>
      <c r="APT42" s="613"/>
      <c r="APU42" s="613"/>
      <c r="APV42" s="613"/>
      <c r="APW42" s="613"/>
      <c r="APX42" s="613"/>
      <c r="APY42" s="613"/>
      <c r="APZ42" s="613"/>
      <c r="AQA42" s="613"/>
      <c r="AQB42" s="613"/>
      <c r="AQC42" s="613"/>
      <c r="AQD42" s="613"/>
      <c r="AQE42" s="613"/>
      <c r="AQF42" s="613"/>
      <c r="AQG42" s="613"/>
      <c r="AQH42" s="613"/>
      <c r="AQI42" s="613"/>
      <c r="AQJ42" s="613"/>
      <c r="AQK42" s="613"/>
      <c r="AQL42" s="613"/>
      <c r="AQM42" s="613"/>
      <c r="AQN42" s="613"/>
      <c r="AQO42" s="613"/>
      <c r="AQP42" s="613"/>
      <c r="AQQ42" s="613"/>
      <c r="AQR42" s="613"/>
      <c r="AQS42" s="613"/>
      <c r="AQT42" s="613"/>
      <c r="AQU42" s="613"/>
      <c r="AQV42" s="613"/>
      <c r="AQW42" s="613"/>
      <c r="AQX42" s="613"/>
      <c r="AQY42" s="613"/>
      <c r="AQZ42" s="613"/>
      <c r="ARA42" s="613"/>
      <c r="ARB42" s="613"/>
      <c r="ARC42" s="613"/>
      <c r="ARD42" s="613"/>
      <c r="ARE42" s="613"/>
      <c r="ARF42" s="613"/>
      <c r="ARG42" s="613"/>
      <c r="ARH42" s="613"/>
      <c r="ARI42" s="613"/>
      <c r="ARJ42" s="613"/>
      <c r="ARK42" s="613"/>
      <c r="ARL42" s="613"/>
      <c r="ARM42" s="613"/>
      <c r="ARN42" s="613"/>
      <c r="ARO42" s="613"/>
      <c r="ARP42" s="613"/>
      <c r="ARQ42" s="613"/>
      <c r="ARR42" s="613"/>
      <c r="ARS42" s="613"/>
      <c r="ART42" s="613"/>
      <c r="ARU42" s="613"/>
      <c r="ARV42" s="613"/>
      <c r="ARW42" s="613"/>
      <c r="ARX42" s="613"/>
      <c r="ARY42" s="613"/>
      <c r="ARZ42" s="613"/>
      <c r="ASA42" s="613"/>
      <c r="ASB42" s="613"/>
      <c r="ASC42" s="613"/>
      <c r="ASD42" s="613"/>
      <c r="ASE42" s="613"/>
      <c r="ASF42" s="613"/>
      <c r="ASG42" s="613"/>
      <c r="ASH42" s="613"/>
      <c r="ASI42" s="613"/>
      <c r="ASJ42" s="613"/>
      <c r="ASK42" s="613"/>
      <c r="ASL42" s="613"/>
      <c r="ASM42" s="613"/>
      <c r="ASN42" s="613"/>
      <c r="ASO42" s="613"/>
      <c r="ASP42" s="613"/>
      <c r="ASQ42" s="613"/>
      <c r="ASR42" s="613"/>
      <c r="ASS42" s="613"/>
      <c r="AST42" s="613"/>
      <c r="ASU42" s="613"/>
      <c r="ASV42" s="613"/>
      <c r="ASW42" s="613"/>
      <c r="ASX42" s="613"/>
      <c r="ASY42" s="613"/>
      <c r="ASZ42" s="613"/>
      <c r="ATA42" s="613"/>
      <c r="ATB42" s="613"/>
      <c r="ATC42" s="613"/>
      <c r="ATD42" s="613"/>
      <c r="ATE42" s="613"/>
      <c r="ATF42" s="613"/>
      <c r="ATG42" s="613"/>
      <c r="ATH42" s="613"/>
      <c r="ATI42" s="613"/>
      <c r="ATJ42" s="613"/>
      <c r="ATK42" s="613"/>
      <c r="ATL42" s="613"/>
      <c r="ATM42" s="613"/>
      <c r="ATN42" s="613"/>
      <c r="ATO42" s="613"/>
      <c r="ATP42" s="613"/>
      <c r="ATQ42" s="613"/>
      <c r="ATR42" s="613"/>
      <c r="ATS42" s="613"/>
      <c r="ATT42" s="613"/>
      <c r="ATU42" s="613"/>
      <c r="ATV42" s="613"/>
      <c r="ATW42" s="613"/>
      <c r="ATX42" s="613"/>
      <c r="ATY42" s="613"/>
      <c r="ATZ42" s="613"/>
      <c r="AUA42" s="613"/>
      <c r="AUB42" s="613"/>
      <c r="AUC42" s="613"/>
      <c r="AUD42" s="613"/>
      <c r="AUE42" s="613"/>
      <c r="AUF42" s="613"/>
      <c r="AUG42" s="613"/>
      <c r="AUH42" s="613"/>
      <c r="AUI42" s="613"/>
      <c r="AUJ42" s="613"/>
      <c r="AUK42" s="613"/>
      <c r="AUL42" s="613"/>
      <c r="AUM42" s="613"/>
      <c r="AUN42" s="613"/>
      <c r="AUO42" s="613"/>
      <c r="AUP42" s="613"/>
      <c r="AUQ42" s="613"/>
      <c r="AUR42" s="613"/>
      <c r="AUS42" s="613"/>
      <c r="AUT42" s="613"/>
      <c r="AUU42" s="613"/>
      <c r="AUV42" s="613"/>
      <c r="AUW42" s="613"/>
      <c r="AUX42" s="613"/>
      <c r="AUY42" s="613"/>
      <c r="AUZ42" s="613"/>
      <c r="AVA42" s="613"/>
      <c r="AVB42" s="613"/>
      <c r="AVC42" s="613"/>
      <c r="AVD42" s="613"/>
      <c r="AVE42" s="613"/>
      <c r="AVF42" s="613"/>
      <c r="AVG42" s="613"/>
      <c r="AVH42" s="613"/>
      <c r="AVI42" s="613"/>
      <c r="AVJ42" s="613"/>
      <c r="AVK42" s="613"/>
      <c r="AVL42" s="613"/>
      <c r="AVM42" s="613"/>
      <c r="AVN42" s="613"/>
      <c r="AVO42" s="613"/>
      <c r="AVP42" s="613"/>
      <c r="AVQ42" s="613"/>
      <c r="AVR42" s="613"/>
      <c r="AVS42" s="613"/>
      <c r="AVT42" s="613"/>
      <c r="AVU42" s="613"/>
      <c r="AVV42" s="613"/>
      <c r="AVW42" s="613"/>
      <c r="AVX42" s="613"/>
      <c r="AVY42" s="613"/>
      <c r="AVZ42" s="613"/>
      <c r="AWA42" s="613"/>
      <c r="AWB42" s="613"/>
      <c r="AWC42" s="613"/>
      <c r="AWD42" s="613"/>
      <c r="AWE42" s="613"/>
      <c r="AWF42" s="613"/>
      <c r="AWG42" s="613"/>
      <c r="AWH42" s="613"/>
      <c r="AWI42" s="613"/>
      <c r="AWJ42" s="613"/>
      <c r="AWK42" s="613"/>
      <c r="AWL42" s="613"/>
      <c r="AWM42" s="613"/>
      <c r="AWN42" s="613"/>
      <c r="AWO42" s="613"/>
      <c r="AWP42" s="613"/>
      <c r="AWQ42" s="613"/>
      <c r="AWR42" s="613"/>
      <c r="AWS42" s="613"/>
      <c r="AWT42" s="613"/>
      <c r="AWU42" s="613"/>
      <c r="AWV42" s="613"/>
      <c r="AWW42" s="613"/>
      <c r="AWX42" s="613"/>
      <c r="AWY42" s="613"/>
      <c r="AWZ42" s="613"/>
      <c r="AXA42" s="613"/>
      <c r="AXB42" s="613"/>
      <c r="AXC42" s="613"/>
      <c r="AXD42" s="613"/>
      <c r="AXE42" s="613"/>
      <c r="AXF42" s="613"/>
      <c r="AXG42" s="613"/>
      <c r="AXH42" s="613"/>
      <c r="AXI42" s="613"/>
      <c r="AXJ42" s="613"/>
      <c r="AXK42" s="613"/>
      <c r="AXL42" s="613"/>
      <c r="AXM42" s="613"/>
      <c r="AXN42" s="613"/>
      <c r="AXO42" s="613"/>
      <c r="AXP42" s="613"/>
      <c r="AXQ42" s="613"/>
      <c r="AXR42" s="613"/>
      <c r="AXS42" s="613"/>
      <c r="AXT42" s="613"/>
      <c r="AXU42" s="613"/>
      <c r="AXV42" s="613"/>
      <c r="AXW42" s="613"/>
      <c r="AXX42" s="613"/>
      <c r="AXY42" s="613"/>
      <c r="AXZ42" s="613"/>
      <c r="AYA42" s="613"/>
      <c r="AYB42" s="613"/>
      <c r="AYC42" s="613"/>
      <c r="AYD42" s="613"/>
      <c r="AYE42" s="613"/>
      <c r="AYF42" s="613"/>
      <c r="AYG42" s="613"/>
      <c r="AYH42" s="613"/>
      <c r="AYI42" s="613"/>
      <c r="AYJ42" s="613"/>
      <c r="AYK42" s="613"/>
      <c r="AYL42" s="613"/>
      <c r="AYM42" s="613"/>
      <c r="AYN42" s="613"/>
      <c r="AYO42" s="613"/>
      <c r="AYP42" s="613"/>
      <c r="AYQ42" s="613"/>
      <c r="AYR42" s="613"/>
      <c r="AYS42" s="613"/>
      <c r="AYT42" s="613"/>
      <c r="AYU42" s="613"/>
      <c r="AYV42" s="613"/>
      <c r="AYW42" s="613"/>
      <c r="AYX42" s="613"/>
      <c r="AYY42" s="613"/>
      <c r="AYZ42" s="613"/>
      <c r="AZA42" s="613"/>
      <c r="AZB42" s="613"/>
      <c r="AZC42" s="613"/>
      <c r="AZD42" s="613"/>
      <c r="AZE42" s="613"/>
      <c r="AZF42" s="613"/>
      <c r="AZG42" s="613"/>
      <c r="AZH42" s="613"/>
      <c r="AZI42" s="613"/>
      <c r="AZJ42" s="613"/>
      <c r="AZK42" s="613"/>
      <c r="AZL42" s="613"/>
      <c r="AZM42" s="613"/>
      <c r="AZN42" s="613"/>
      <c r="AZO42" s="613"/>
      <c r="AZP42" s="613"/>
      <c r="AZQ42" s="613"/>
      <c r="AZR42" s="613"/>
      <c r="AZS42" s="613"/>
      <c r="AZT42" s="613"/>
      <c r="AZU42" s="613"/>
      <c r="AZV42" s="613"/>
      <c r="AZW42" s="613"/>
      <c r="AZX42" s="613"/>
      <c r="AZY42" s="613"/>
      <c r="AZZ42" s="613"/>
      <c r="BAA42" s="613"/>
      <c r="BAB42" s="613"/>
      <c r="BAC42" s="613"/>
      <c r="BAD42" s="613"/>
      <c r="BAE42" s="613"/>
      <c r="BAF42" s="613"/>
      <c r="BAG42" s="613"/>
      <c r="BAH42" s="613"/>
      <c r="BAI42" s="613"/>
      <c r="BAJ42" s="613"/>
      <c r="BAK42" s="613"/>
      <c r="BAL42" s="613"/>
      <c r="BAM42" s="613"/>
      <c r="BAN42" s="613"/>
      <c r="BAO42" s="613"/>
      <c r="BAP42" s="613"/>
      <c r="BAQ42" s="613"/>
      <c r="BAR42" s="613"/>
      <c r="BAS42" s="613"/>
      <c r="BAT42" s="613"/>
      <c r="BAU42" s="613"/>
      <c r="BAV42" s="613"/>
      <c r="BAW42" s="613"/>
      <c r="BAX42" s="613"/>
      <c r="BAY42" s="613"/>
      <c r="BAZ42" s="613"/>
      <c r="BBA42" s="613"/>
      <c r="BBB42" s="613"/>
      <c r="BBC42" s="613"/>
      <c r="BBD42" s="613"/>
      <c r="BBE42" s="613"/>
      <c r="BBF42" s="613"/>
      <c r="BBG42" s="613"/>
      <c r="BBH42" s="613"/>
      <c r="BBI42" s="613"/>
      <c r="BBJ42" s="613"/>
      <c r="BBK42" s="613"/>
      <c r="BBL42" s="613"/>
      <c r="BBM42" s="613"/>
      <c r="BBN42" s="613"/>
      <c r="BBO42" s="613"/>
      <c r="BBP42" s="613"/>
      <c r="BBQ42" s="613"/>
      <c r="BBR42" s="613"/>
      <c r="BBS42" s="613"/>
      <c r="BBT42" s="613"/>
      <c r="BBU42" s="613"/>
      <c r="BBV42" s="613"/>
      <c r="BBW42" s="613"/>
      <c r="BBX42" s="613"/>
      <c r="BBY42" s="613"/>
      <c r="BBZ42" s="613"/>
      <c r="BCA42" s="613"/>
      <c r="BCB42" s="613"/>
      <c r="BCC42" s="613"/>
      <c r="BCD42" s="613"/>
      <c r="BCE42" s="613"/>
      <c r="BCF42" s="613"/>
      <c r="BCG42" s="613"/>
      <c r="BCH42" s="613"/>
      <c r="BCI42" s="613"/>
      <c r="BCJ42" s="613"/>
      <c r="BCK42" s="613"/>
      <c r="BCL42" s="613"/>
      <c r="BCM42" s="613"/>
      <c r="BCN42" s="613"/>
      <c r="BCO42" s="613"/>
      <c r="BCP42" s="613"/>
      <c r="BCQ42" s="613"/>
      <c r="BCR42" s="613"/>
      <c r="BCS42" s="613"/>
      <c r="BCT42" s="613"/>
      <c r="BCU42" s="613"/>
      <c r="BCV42" s="613"/>
      <c r="BCW42" s="613"/>
      <c r="BCX42" s="613"/>
      <c r="BCY42" s="613"/>
      <c r="BCZ42" s="613"/>
      <c r="BDA42" s="613"/>
      <c r="BDB42" s="613"/>
      <c r="BDC42" s="613"/>
      <c r="BDD42" s="613"/>
      <c r="BDE42" s="613"/>
      <c r="BDF42" s="613"/>
      <c r="BDG42" s="613"/>
      <c r="BDH42" s="613"/>
      <c r="BDI42" s="613"/>
      <c r="BDJ42" s="613"/>
      <c r="BDK42" s="613"/>
      <c r="BDL42" s="613"/>
      <c r="BDM42" s="613"/>
      <c r="BDN42" s="613"/>
      <c r="BDO42" s="613"/>
      <c r="BDP42" s="613"/>
      <c r="BDQ42" s="613"/>
      <c r="BDR42" s="613"/>
      <c r="BDS42" s="613"/>
      <c r="BDT42" s="613"/>
      <c r="BDU42" s="613"/>
      <c r="BDV42" s="613"/>
      <c r="BDW42" s="613"/>
      <c r="BDX42" s="613"/>
      <c r="BDY42" s="613"/>
      <c r="BDZ42" s="613"/>
      <c r="BEA42" s="613"/>
      <c r="BEB42" s="613"/>
      <c r="BEC42" s="613"/>
      <c r="BED42" s="613"/>
      <c r="BEE42" s="613"/>
      <c r="BEF42" s="613"/>
      <c r="BEG42" s="613"/>
      <c r="BEH42" s="613"/>
      <c r="BEI42" s="613"/>
      <c r="BEJ42" s="613"/>
      <c r="BEK42" s="613"/>
      <c r="BEL42" s="613"/>
      <c r="BEM42" s="613"/>
      <c r="BEN42" s="613"/>
      <c r="BEO42" s="613"/>
      <c r="BEP42" s="613"/>
      <c r="BEQ42" s="613"/>
      <c r="BER42" s="613"/>
      <c r="BES42" s="613"/>
      <c r="BET42" s="613"/>
      <c r="BEU42" s="613"/>
      <c r="BEV42" s="613"/>
      <c r="BEW42" s="613"/>
      <c r="BEX42" s="613"/>
      <c r="BEY42" s="613"/>
      <c r="BEZ42" s="613"/>
      <c r="BFA42" s="613"/>
      <c r="BFB42" s="613"/>
      <c r="BFC42" s="613"/>
      <c r="BFD42" s="613"/>
      <c r="BFE42" s="613"/>
      <c r="BFF42" s="613"/>
      <c r="BFG42" s="613"/>
      <c r="BFH42" s="613"/>
      <c r="BFI42" s="613"/>
      <c r="BFJ42" s="613"/>
      <c r="BFK42" s="613"/>
      <c r="BFL42" s="613"/>
      <c r="BFM42" s="613"/>
      <c r="BFN42" s="613"/>
      <c r="BFO42" s="613"/>
      <c r="BFP42" s="613"/>
      <c r="BFQ42" s="613"/>
      <c r="BFR42" s="613"/>
      <c r="BFS42" s="613"/>
      <c r="BFT42" s="613"/>
      <c r="BFU42" s="613"/>
      <c r="BFV42" s="613"/>
      <c r="BFW42" s="613"/>
      <c r="BFX42" s="613"/>
      <c r="BFY42" s="613"/>
      <c r="BFZ42" s="613"/>
      <c r="BGA42" s="613"/>
      <c r="BGB42" s="613"/>
      <c r="BGC42" s="613"/>
      <c r="BGD42" s="613"/>
      <c r="BGE42" s="613"/>
      <c r="BGF42" s="613"/>
      <c r="BGG42" s="613"/>
      <c r="BGH42" s="613"/>
      <c r="BGI42" s="613"/>
      <c r="BGJ42" s="613"/>
      <c r="BGK42" s="613"/>
      <c r="BGL42" s="613"/>
      <c r="BGM42" s="613"/>
      <c r="BGN42" s="613"/>
      <c r="BGO42" s="613"/>
      <c r="BGP42" s="613"/>
      <c r="BGQ42" s="613"/>
      <c r="BGR42" s="613"/>
      <c r="BGS42" s="613"/>
      <c r="BGT42" s="613"/>
      <c r="BGU42" s="613"/>
      <c r="BGV42" s="613"/>
      <c r="BGW42" s="613"/>
      <c r="BGX42" s="613"/>
      <c r="BGY42" s="613"/>
      <c r="BGZ42" s="613"/>
      <c r="BHA42" s="613"/>
      <c r="BHB42" s="613"/>
      <c r="BHC42" s="613"/>
      <c r="BHD42" s="613"/>
      <c r="BHE42" s="613"/>
      <c r="BHF42" s="613"/>
      <c r="BHG42" s="613"/>
      <c r="BHH42" s="613"/>
      <c r="BHI42" s="613"/>
      <c r="BHJ42" s="613"/>
      <c r="BHK42" s="613"/>
      <c r="BHL42" s="613"/>
      <c r="BHM42" s="613"/>
      <c r="BHN42" s="613"/>
      <c r="BHO42" s="613"/>
      <c r="BHP42" s="613"/>
      <c r="BHQ42" s="613"/>
      <c r="BHR42" s="613"/>
      <c r="BHS42" s="613"/>
      <c r="BHT42" s="613"/>
      <c r="BHU42" s="613"/>
      <c r="BHV42" s="613"/>
      <c r="BHW42" s="613"/>
      <c r="BHX42" s="613"/>
      <c r="BHY42" s="613"/>
      <c r="BHZ42" s="613"/>
      <c r="BIA42" s="613"/>
      <c r="BIB42" s="613"/>
      <c r="BIC42" s="613"/>
      <c r="BID42" s="613"/>
      <c r="BIE42" s="613"/>
      <c r="BIF42" s="613"/>
      <c r="BIG42" s="613"/>
      <c r="BIH42" s="613"/>
      <c r="BII42" s="613"/>
      <c r="BIJ42" s="613"/>
      <c r="BIK42" s="613"/>
      <c r="BIL42" s="613"/>
      <c r="BIM42" s="613"/>
      <c r="BIN42" s="613"/>
      <c r="BIO42" s="613"/>
      <c r="BIP42" s="613"/>
      <c r="BIQ42" s="613"/>
      <c r="BIR42" s="613"/>
      <c r="BIS42" s="613"/>
      <c r="BIT42" s="613"/>
      <c r="BIU42" s="613"/>
      <c r="BIV42" s="613"/>
      <c r="BIW42" s="613"/>
      <c r="BIX42" s="613"/>
      <c r="BIY42" s="613"/>
      <c r="BIZ42" s="613"/>
      <c r="BJA42" s="613"/>
      <c r="BJB42" s="613"/>
      <c r="BJC42" s="613"/>
      <c r="BJD42" s="613"/>
      <c r="BJE42" s="613"/>
      <c r="BJF42" s="613"/>
      <c r="BJG42" s="613"/>
      <c r="BJH42" s="613"/>
      <c r="BJI42" s="613"/>
      <c r="BJJ42" s="613"/>
      <c r="BJK42" s="613"/>
      <c r="BJL42" s="613"/>
      <c r="BJM42" s="613"/>
      <c r="BJN42" s="613"/>
      <c r="BJO42" s="613"/>
      <c r="BJP42" s="613"/>
      <c r="BJQ42" s="613"/>
      <c r="BJR42" s="613"/>
      <c r="BJS42" s="613"/>
      <c r="BJT42" s="613"/>
      <c r="BJU42" s="613"/>
      <c r="BJV42" s="613"/>
      <c r="BJW42" s="613"/>
      <c r="BJX42" s="613"/>
      <c r="BJY42" s="613"/>
      <c r="BJZ42" s="613"/>
      <c r="BKA42" s="613"/>
      <c r="BKB42" s="613"/>
      <c r="BKC42" s="613"/>
      <c r="BKD42" s="613"/>
      <c r="BKE42" s="613"/>
      <c r="BKF42" s="613"/>
      <c r="BKG42" s="613"/>
      <c r="BKH42" s="613"/>
      <c r="BKI42" s="613"/>
      <c r="BKJ42" s="613"/>
      <c r="BKK42" s="613"/>
      <c r="BKL42" s="613"/>
      <c r="BKM42" s="613"/>
      <c r="BKN42" s="613"/>
      <c r="BKO42" s="613"/>
      <c r="BKP42" s="613"/>
      <c r="BKQ42" s="613"/>
      <c r="BKR42" s="613"/>
      <c r="BKS42" s="613"/>
      <c r="BKT42" s="613"/>
      <c r="BKU42" s="613"/>
      <c r="BKV42" s="613"/>
      <c r="BKW42" s="613"/>
      <c r="BKX42" s="613"/>
      <c r="BKY42" s="613"/>
      <c r="BKZ42" s="613"/>
      <c r="BLA42" s="613"/>
      <c r="BLB42" s="613"/>
      <c r="BLC42" s="613"/>
      <c r="BLD42" s="613"/>
      <c r="BLE42" s="613"/>
      <c r="BLF42" s="613"/>
      <c r="BLG42" s="613"/>
      <c r="BLH42" s="613"/>
      <c r="BLI42" s="613"/>
      <c r="BLJ42" s="613"/>
      <c r="BLK42" s="613"/>
      <c r="BLL42" s="613"/>
      <c r="BLM42" s="613"/>
      <c r="BLN42" s="613"/>
      <c r="BLO42" s="613"/>
      <c r="BLP42" s="613"/>
      <c r="BLQ42" s="613"/>
      <c r="BLR42" s="613"/>
      <c r="BLS42" s="613"/>
      <c r="BLT42" s="613"/>
      <c r="BLU42" s="613"/>
      <c r="BLV42" s="613"/>
      <c r="BLW42" s="613"/>
      <c r="BLX42" s="613"/>
      <c r="BLY42" s="613"/>
      <c r="BLZ42" s="613"/>
      <c r="BMA42" s="613"/>
      <c r="BMB42" s="613"/>
      <c r="BMC42" s="613"/>
      <c r="BMD42" s="613"/>
      <c r="BME42" s="613"/>
      <c r="BMF42" s="613"/>
      <c r="BMG42" s="613"/>
      <c r="BMH42" s="613"/>
      <c r="BMI42" s="613"/>
      <c r="BMJ42" s="613"/>
      <c r="BMK42" s="613"/>
      <c r="BML42" s="613"/>
      <c r="BMM42" s="613"/>
      <c r="BMN42" s="613"/>
      <c r="BMO42" s="613"/>
      <c r="BMP42" s="613"/>
      <c r="BMQ42" s="613"/>
      <c r="BMR42" s="613"/>
      <c r="BMS42" s="613"/>
      <c r="BMT42" s="613"/>
      <c r="BMU42" s="613"/>
      <c r="BMV42" s="613"/>
      <c r="BMW42" s="613"/>
      <c r="BMX42" s="613"/>
      <c r="BMY42" s="613"/>
      <c r="BMZ42" s="613"/>
      <c r="BNA42" s="613"/>
      <c r="BNB42" s="613"/>
      <c r="BNC42" s="613"/>
      <c r="BND42" s="613"/>
      <c r="BNE42" s="613"/>
      <c r="BNF42" s="613"/>
      <c r="BNG42" s="613"/>
      <c r="BNH42" s="613"/>
      <c r="BNI42" s="613"/>
      <c r="BNJ42" s="613"/>
      <c r="BNK42" s="613"/>
      <c r="BNL42" s="613"/>
      <c r="BNM42" s="613"/>
      <c r="BNN42" s="613"/>
      <c r="BNO42" s="613"/>
      <c r="BNP42" s="613"/>
      <c r="BNQ42" s="613"/>
      <c r="BNR42" s="613"/>
      <c r="BNS42" s="613"/>
      <c r="BNT42" s="613"/>
      <c r="BNU42" s="613"/>
      <c r="BNV42" s="613"/>
      <c r="BNW42" s="613"/>
      <c r="BNX42" s="613"/>
      <c r="BNY42" s="613"/>
      <c r="BNZ42" s="613"/>
      <c r="BOA42" s="613"/>
      <c r="BOB42" s="613"/>
      <c r="BOC42" s="613"/>
      <c r="BOD42" s="613"/>
      <c r="BOE42" s="613"/>
      <c r="BOF42" s="613"/>
      <c r="BOG42" s="613"/>
      <c r="BOH42" s="613"/>
      <c r="BOI42" s="613"/>
      <c r="BOJ42" s="613"/>
      <c r="BOK42" s="613"/>
      <c r="BOL42" s="613"/>
      <c r="BOM42" s="613"/>
      <c r="BON42" s="613"/>
      <c r="BOO42" s="613"/>
      <c r="BOP42" s="613"/>
      <c r="BOQ42" s="613"/>
      <c r="BOR42" s="613"/>
      <c r="BOS42" s="613"/>
      <c r="BOT42" s="613"/>
      <c r="BOU42" s="613"/>
      <c r="BOV42" s="613"/>
      <c r="BOW42" s="613"/>
      <c r="BOX42" s="613"/>
      <c r="BOY42" s="613"/>
      <c r="BOZ42" s="613"/>
      <c r="BPA42" s="613"/>
      <c r="BPB42" s="613"/>
      <c r="BPC42" s="613"/>
      <c r="BPD42" s="613"/>
      <c r="BPE42" s="613"/>
      <c r="BPF42" s="613"/>
      <c r="BPG42" s="613"/>
      <c r="BPH42" s="613"/>
      <c r="BPI42" s="613"/>
      <c r="BPJ42" s="613"/>
      <c r="BPK42" s="613"/>
      <c r="BPL42" s="613"/>
      <c r="BPM42" s="613"/>
      <c r="BPN42" s="613"/>
      <c r="BPO42" s="613"/>
      <c r="BPP42" s="613"/>
      <c r="BPQ42" s="613"/>
      <c r="BPR42" s="613"/>
      <c r="BPS42" s="613"/>
      <c r="BPT42" s="613"/>
      <c r="BPU42" s="613"/>
      <c r="BPV42" s="613"/>
      <c r="BPW42" s="613"/>
      <c r="BPX42" s="613"/>
      <c r="BPY42" s="613"/>
      <c r="BPZ42" s="613"/>
      <c r="BQA42" s="613"/>
      <c r="BQB42" s="613"/>
      <c r="BQC42" s="613"/>
      <c r="BQD42" s="613"/>
      <c r="BQE42" s="613"/>
      <c r="BQF42" s="613"/>
      <c r="BQG42" s="613"/>
      <c r="BQH42" s="613"/>
      <c r="BQI42" s="613"/>
      <c r="BQJ42" s="613"/>
      <c r="BQK42" s="613"/>
      <c r="BQL42" s="613"/>
      <c r="BQM42" s="613"/>
      <c r="BQN42" s="613"/>
      <c r="BQO42" s="613"/>
      <c r="BQP42" s="613"/>
      <c r="BQQ42" s="613"/>
      <c r="BQR42" s="613"/>
      <c r="BQS42" s="613"/>
      <c r="BQT42" s="613"/>
      <c r="BQU42" s="613"/>
      <c r="BQV42" s="613"/>
      <c r="BQW42" s="613"/>
      <c r="BQX42" s="613"/>
      <c r="BQY42" s="613"/>
      <c r="BQZ42" s="613"/>
      <c r="BRA42" s="613"/>
      <c r="BRB42" s="613"/>
      <c r="BRC42" s="613"/>
      <c r="BRD42" s="613"/>
      <c r="BRE42" s="613"/>
      <c r="BRF42" s="613"/>
      <c r="BRG42" s="613"/>
      <c r="BRH42" s="613"/>
      <c r="BRI42" s="613"/>
      <c r="BRJ42" s="613"/>
      <c r="BRK42" s="613"/>
      <c r="BRL42" s="613"/>
      <c r="BRM42" s="613"/>
      <c r="BRN42" s="613"/>
      <c r="BRO42" s="613"/>
      <c r="BRP42" s="613"/>
      <c r="BRQ42" s="613"/>
      <c r="BRR42" s="613"/>
      <c r="BRS42" s="613"/>
      <c r="BRT42" s="613"/>
      <c r="BRU42" s="613"/>
      <c r="BRV42" s="613"/>
      <c r="BRW42" s="613"/>
      <c r="BRX42" s="613"/>
      <c r="BRY42" s="613"/>
      <c r="BRZ42" s="613"/>
      <c r="BSA42" s="613"/>
      <c r="BSB42" s="613"/>
      <c r="BSC42" s="613"/>
      <c r="BSD42" s="613"/>
      <c r="BSE42" s="613"/>
      <c r="BSF42" s="613"/>
      <c r="BSG42" s="613"/>
      <c r="BSH42" s="613"/>
      <c r="BSI42" s="613"/>
      <c r="BSJ42" s="613"/>
      <c r="BSK42" s="613"/>
      <c r="BSL42" s="613"/>
      <c r="BSM42" s="613"/>
      <c r="BSN42" s="613"/>
      <c r="BSO42" s="613"/>
      <c r="BSP42" s="613"/>
      <c r="BSQ42" s="613"/>
      <c r="BSR42" s="613"/>
      <c r="BSS42" s="613"/>
      <c r="BST42" s="613"/>
      <c r="BSU42" s="613"/>
      <c r="BSV42" s="613"/>
      <c r="BSW42" s="613"/>
      <c r="BSX42" s="613"/>
      <c r="BSY42" s="613"/>
      <c r="BSZ42" s="613"/>
      <c r="BTA42" s="613"/>
      <c r="BTB42" s="613"/>
      <c r="BTC42" s="613"/>
      <c r="BTD42" s="613"/>
      <c r="BTE42" s="613"/>
      <c r="BTF42" s="613"/>
      <c r="BTG42" s="613"/>
      <c r="BTH42" s="613"/>
      <c r="BTI42" s="613"/>
      <c r="BTJ42" s="613"/>
      <c r="BTK42" s="613"/>
      <c r="BTL42" s="613"/>
      <c r="BTM42" s="613"/>
      <c r="BTN42" s="613"/>
      <c r="BTO42" s="613"/>
      <c r="BTP42" s="613"/>
      <c r="BTQ42" s="613"/>
      <c r="BTR42" s="613"/>
      <c r="BTS42" s="613"/>
      <c r="BTT42" s="613"/>
      <c r="BTU42" s="613"/>
      <c r="BTV42" s="613"/>
      <c r="BTW42" s="613"/>
      <c r="BTX42" s="613"/>
      <c r="BTY42" s="613"/>
      <c r="BTZ42" s="613"/>
      <c r="BUA42" s="613"/>
      <c r="BUB42" s="613"/>
      <c r="BUC42" s="613"/>
      <c r="BUD42" s="613"/>
      <c r="BUE42" s="613"/>
      <c r="BUF42" s="613"/>
      <c r="BUG42" s="613"/>
      <c r="BUH42" s="613"/>
      <c r="BUI42" s="613"/>
      <c r="BUJ42" s="613"/>
      <c r="BUK42" s="613"/>
      <c r="BUL42" s="613"/>
      <c r="BUM42" s="613"/>
      <c r="BUN42" s="613"/>
      <c r="BUO42" s="613"/>
      <c r="BUP42" s="613"/>
      <c r="BUQ42" s="613"/>
      <c r="BUR42" s="613"/>
      <c r="BUS42" s="613"/>
      <c r="BUT42" s="613"/>
      <c r="BUU42" s="613"/>
      <c r="BUV42" s="613"/>
      <c r="BUW42" s="613"/>
      <c r="BUX42" s="613"/>
      <c r="BUY42" s="613"/>
      <c r="BUZ42" s="613"/>
      <c r="BVA42" s="613"/>
      <c r="BVB42" s="613"/>
      <c r="BVC42" s="613"/>
      <c r="BVD42" s="613"/>
      <c r="BVE42" s="613"/>
      <c r="BVF42" s="613"/>
      <c r="BVG42" s="613"/>
      <c r="BVH42" s="613"/>
      <c r="BVI42" s="613"/>
      <c r="BVJ42" s="613"/>
      <c r="BVK42" s="613"/>
      <c r="BVL42" s="613"/>
      <c r="BVM42" s="613"/>
      <c r="BVN42" s="613"/>
      <c r="BVO42" s="613"/>
      <c r="BVP42" s="613"/>
      <c r="BVQ42" s="613"/>
      <c r="BVR42" s="613"/>
      <c r="BVS42" s="613"/>
      <c r="BVT42" s="613"/>
      <c r="BVU42" s="613"/>
      <c r="BVV42" s="613"/>
      <c r="BVW42" s="613"/>
      <c r="BVX42" s="613"/>
      <c r="BVY42" s="613"/>
      <c r="BVZ42" s="613"/>
      <c r="BWA42" s="613"/>
      <c r="BWB42" s="613"/>
      <c r="BWC42" s="613"/>
      <c r="BWD42" s="613"/>
      <c r="BWE42" s="613"/>
      <c r="BWF42" s="613"/>
      <c r="BWG42" s="613"/>
      <c r="BWH42" s="613"/>
      <c r="BWI42" s="613"/>
      <c r="BWJ42" s="613"/>
      <c r="BWK42" s="613"/>
      <c r="BWL42" s="613"/>
      <c r="BWM42" s="613"/>
      <c r="BWN42" s="613"/>
      <c r="BWO42" s="613"/>
      <c r="BWP42" s="613"/>
      <c r="BWQ42" s="613"/>
      <c r="BWR42" s="613"/>
      <c r="BWS42" s="613"/>
      <c r="BWT42" s="613"/>
      <c r="BWU42" s="613"/>
      <c r="BWV42" s="613"/>
      <c r="BWW42" s="613"/>
      <c r="BWX42" s="613"/>
      <c r="BWY42" s="613"/>
      <c r="BWZ42" s="613"/>
      <c r="BXA42" s="613"/>
      <c r="BXB42" s="613"/>
      <c r="BXC42" s="613"/>
      <c r="BXD42" s="613"/>
      <c r="BXE42" s="613"/>
      <c r="BXF42" s="613"/>
      <c r="BXG42" s="613"/>
      <c r="BXH42" s="613"/>
      <c r="BXI42" s="613"/>
      <c r="BXJ42" s="613"/>
      <c r="BXK42" s="613"/>
      <c r="BXL42" s="613"/>
      <c r="BXM42" s="613"/>
      <c r="BXN42" s="613"/>
      <c r="BXO42" s="613"/>
      <c r="BXP42" s="613"/>
      <c r="BXQ42" s="613"/>
      <c r="BXR42" s="613"/>
      <c r="BXS42" s="613"/>
      <c r="BXT42" s="613"/>
      <c r="BXU42" s="613"/>
      <c r="BXV42" s="613"/>
      <c r="BXW42" s="613"/>
      <c r="BXX42" s="613"/>
      <c r="BXY42" s="613"/>
      <c r="BXZ42" s="613"/>
      <c r="BYA42" s="613"/>
      <c r="BYB42" s="613"/>
      <c r="BYC42" s="613"/>
      <c r="BYD42" s="613"/>
      <c r="BYE42" s="613"/>
      <c r="BYF42" s="613"/>
      <c r="BYG42" s="613"/>
      <c r="BYH42" s="613"/>
      <c r="BYI42" s="613"/>
      <c r="BYJ42" s="613"/>
      <c r="BYK42" s="613"/>
      <c r="BYL42" s="613"/>
      <c r="BYM42" s="613"/>
      <c r="BYN42" s="613"/>
      <c r="BYO42" s="613"/>
      <c r="BYP42" s="613"/>
      <c r="BYQ42" s="613"/>
      <c r="BYR42" s="613"/>
      <c r="BYS42" s="613"/>
      <c r="BYT42" s="613"/>
      <c r="BYU42" s="613"/>
      <c r="BYV42" s="613"/>
      <c r="BYW42" s="613"/>
      <c r="BYX42" s="613"/>
      <c r="BYY42" s="613"/>
      <c r="BYZ42" s="613"/>
      <c r="BZA42" s="613"/>
      <c r="BZB42" s="613"/>
      <c r="BZC42" s="613"/>
      <c r="BZD42" s="613"/>
      <c r="BZE42" s="613"/>
      <c r="BZF42" s="613"/>
      <c r="BZG42" s="613"/>
      <c r="BZH42" s="613"/>
      <c r="BZI42" s="613"/>
      <c r="BZJ42" s="613"/>
      <c r="BZK42" s="613"/>
      <c r="BZL42" s="613"/>
      <c r="BZM42" s="613"/>
      <c r="BZN42" s="613"/>
      <c r="BZO42" s="613"/>
      <c r="BZP42" s="613"/>
      <c r="BZQ42" s="613"/>
      <c r="BZR42" s="613"/>
      <c r="BZS42" s="613"/>
      <c r="BZT42" s="613"/>
      <c r="BZU42" s="613"/>
      <c r="BZV42" s="613"/>
      <c r="BZW42" s="613"/>
      <c r="BZX42" s="613"/>
      <c r="BZY42" s="613"/>
      <c r="BZZ42" s="613"/>
      <c r="CAA42" s="613"/>
      <c r="CAB42" s="613"/>
      <c r="CAC42" s="613"/>
      <c r="CAD42" s="613"/>
      <c r="CAE42" s="613"/>
      <c r="CAF42" s="613"/>
      <c r="CAG42" s="613"/>
      <c r="CAH42" s="613"/>
      <c r="CAI42" s="613"/>
      <c r="CAJ42" s="613"/>
      <c r="CAK42" s="613"/>
      <c r="CAL42" s="613"/>
      <c r="CAM42" s="613"/>
      <c r="CAN42" s="613"/>
      <c r="CAO42" s="613"/>
      <c r="CAP42" s="613"/>
      <c r="CAQ42" s="613"/>
      <c r="CAR42" s="613"/>
      <c r="CAS42" s="613"/>
      <c r="CAT42" s="613"/>
      <c r="CAU42" s="613"/>
      <c r="CAV42" s="613"/>
      <c r="CAW42" s="613"/>
      <c r="CAX42" s="613"/>
      <c r="CAY42" s="613"/>
      <c r="CAZ42" s="613"/>
      <c r="CBA42" s="613"/>
      <c r="CBB42" s="613"/>
      <c r="CBC42" s="613"/>
      <c r="CBD42" s="613"/>
      <c r="CBE42" s="613"/>
      <c r="CBF42" s="613"/>
      <c r="CBG42" s="613"/>
      <c r="CBH42" s="613"/>
      <c r="CBI42" s="613"/>
      <c r="CBJ42" s="613"/>
      <c r="CBK42" s="613"/>
      <c r="CBL42" s="613"/>
      <c r="CBM42" s="613"/>
      <c r="CBN42" s="613"/>
      <c r="CBO42" s="613"/>
      <c r="CBP42" s="613"/>
      <c r="CBQ42" s="613"/>
      <c r="CBR42" s="613"/>
      <c r="CBS42" s="613"/>
      <c r="CBT42" s="613"/>
      <c r="CBU42" s="613"/>
      <c r="CBV42" s="613"/>
      <c r="CBW42" s="613"/>
      <c r="CBX42" s="613"/>
      <c r="CBY42" s="613"/>
      <c r="CBZ42" s="613"/>
      <c r="CCA42" s="613"/>
      <c r="CCB42" s="613"/>
      <c r="CCC42" s="613"/>
      <c r="CCD42" s="613"/>
      <c r="CCE42" s="613"/>
      <c r="CCF42" s="613"/>
      <c r="CCG42" s="613"/>
      <c r="CCH42" s="613"/>
      <c r="CCI42" s="613"/>
      <c r="CCJ42" s="613"/>
      <c r="CCK42" s="613"/>
      <c r="CCL42" s="613"/>
      <c r="CCM42" s="613"/>
      <c r="CCN42" s="613"/>
      <c r="CCO42" s="613"/>
      <c r="CCP42" s="613"/>
      <c r="CCQ42" s="613"/>
      <c r="CCR42" s="613"/>
      <c r="CCS42" s="613"/>
      <c r="CCT42" s="613"/>
      <c r="CCU42" s="613"/>
      <c r="CCV42" s="613"/>
      <c r="CCW42" s="613"/>
      <c r="CCX42" s="613"/>
      <c r="CCY42" s="613"/>
      <c r="CCZ42" s="613"/>
      <c r="CDA42" s="613"/>
      <c r="CDB42" s="613"/>
      <c r="CDC42" s="613"/>
      <c r="CDD42" s="613"/>
      <c r="CDE42" s="613"/>
      <c r="CDF42" s="613"/>
      <c r="CDG42" s="613"/>
      <c r="CDH42" s="613"/>
      <c r="CDI42" s="613"/>
      <c r="CDJ42" s="613"/>
      <c r="CDK42" s="613"/>
      <c r="CDL42" s="613"/>
      <c r="CDM42" s="613"/>
      <c r="CDN42" s="613"/>
      <c r="CDO42" s="613"/>
      <c r="CDP42" s="613"/>
      <c r="CDQ42" s="613"/>
      <c r="CDR42" s="613"/>
      <c r="CDS42" s="613"/>
      <c r="CDT42" s="613"/>
      <c r="CDU42" s="613"/>
      <c r="CDV42" s="613"/>
      <c r="CDW42" s="613"/>
      <c r="CDX42" s="613"/>
      <c r="CDY42" s="613"/>
      <c r="CDZ42" s="613"/>
      <c r="CEA42" s="613"/>
      <c r="CEB42" s="613"/>
      <c r="CEC42" s="613"/>
      <c r="CED42" s="613"/>
      <c r="CEE42" s="613"/>
      <c r="CEF42" s="613"/>
      <c r="CEG42" s="613"/>
      <c r="CEH42" s="613"/>
      <c r="CEI42" s="613"/>
      <c r="CEJ42" s="613"/>
      <c r="CEK42" s="613"/>
      <c r="CEL42" s="613"/>
      <c r="CEM42" s="613"/>
      <c r="CEN42" s="613"/>
      <c r="CEO42" s="613"/>
      <c r="CEP42" s="613"/>
      <c r="CEQ42" s="613"/>
      <c r="CER42" s="613"/>
      <c r="CES42" s="613"/>
      <c r="CET42" s="613"/>
      <c r="CEU42" s="613"/>
      <c r="CEV42" s="613"/>
      <c r="CEW42" s="613"/>
      <c r="CEX42" s="613"/>
      <c r="CEY42" s="613"/>
      <c r="CEZ42" s="613"/>
      <c r="CFA42" s="613"/>
      <c r="CFB42" s="613"/>
      <c r="CFC42" s="613"/>
      <c r="CFD42" s="613"/>
      <c r="CFE42" s="613"/>
      <c r="CFF42" s="613"/>
      <c r="CFG42" s="613"/>
      <c r="CFH42" s="613"/>
      <c r="CFI42" s="613"/>
      <c r="CFJ42" s="613"/>
      <c r="CFK42" s="613"/>
      <c r="CFL42" s="613"/>
      <c r="CFM42" s="613"/>
      <c r="CFN42" s="613"/>
      <c r="CFO42" s="613"/>
      <c r="CFP42" s="613"/>
      <c r="CFQ42" s="613"/>
      <c r="CFR42" s="613"/>
      <c r="CFS42" s="613"/>
      <c r="CFT42" s="613"/>
      <c r="CFU42" s="613"/>
      <c r="CFV42" s="613"/>
      <c r="CFW42" s="613"/>
      <c r="CFX42" s="613"/>
      <c r="CFY42" s="613"/>
      <c r="CFZ42" s="613"/>
      <c r="CGA42" s="613"/>
      <c r="CGB42" s="613"/>
      <c r="CGC42" s="613"/>
      <c r="CGD42" s="613"/>
      <c r="CGE42" s="613"/>
      <c r="CGF42" s="613"/>
      <c r="CGG42" s="613"/>
      <c r="CGH42" s="613"/>
      <c r="CGI42" s="613"/>
      <c r="CGJ42" s="613"/>
      <c r="CGK42" s="613"/>
      <c r="CGL42" s="613"/>
      <c r="CGM42" s="613"/>
      <c r="CGN42" s="613"/>
      <c r="CGO42" s="613"/>
      <c r="CGP42" s="613"/>
      <c r="CGQ42" s="613"/>
      <c r="CGR42" s="613"/>
      <c r="CGS42" s="613"/>
      <c r="CGT42" s="613"/>
      <c r="CGU42" s="613"/>
      <c r="CGV42" s="613"/>
      <c r="CGW42" s="613"/>
      <c r="CGX42" s="613"/>
      <c r="CGY42" s="613"/>
      <c r="CGZ42" s="613"/>
      <c r="CHA42" s="613"/>
      <c r="CHB42" s="613"/>
      <c r="CHC42" s="613"/>
      <c r="CHD42" s="613"/>
      <c r="CHE42" s="613"/>
      <c r="CHF42" s="613"/>
      <c r="CHG42" s="613"/>
      <c r="CHH42" s="613"/>
      <c r="CHI42" s="613"/>
      <c r="CHJ42" s="613"/>
      <c r="CHK42" s="613"/>
      <c r="CHL42" s="613"/>
      <c r="CHM42" s="613"/>
      <c r="CHN42" s="613"/>
      <c r="CHO42" s="613"/>
      <c r="CHP42" s="613"/>
      <c r="CHQ42" s="613"/>
      <c r="CHR42" s="613"/>
      <c r="CHS42" s="613"/>
      <c r="CHT42" s="613"/>
      <c r="CHU42" s="613"/>
      <c r="CHV42" s="613"/>
      <c r="CHW42" s="613"/>
      <c r="CHX42" s="613"/>
      <c r="CHY42" s="613"/>
      <c r="CHZ42" s="613"/>
      <c r="CIA42" s="613"/>
      <c r="CIB42" s="613"/>
      <c r="CIC42" s="613"/>
      <c r="CID42" s="613"/>
      <c r="CIE42" s="613"/>
      <c r="CIF42" s="613"/>
      <c r="CIG42" s="613"/>
      <c r="CIH42" s="613"/>
      <c r="CII42" s="613"/>
      <c r="CIJ42" s="613"/>
      <c r="CIK42" s="613"/>
      <c r="CIL42" s="613"/>
      <c r="CIM42" s="613"/>
      <c r="CIN42" s="613"/>
      <c r="CIO42" s="613"/>
      <c r="CIP42" s="613"/>
      <c r="CIQ42" s="613"/>
      <c r="CIR42" s="613"/>
      <c r="CIS42" s="613"/>
      <c r="CIT42" s="613"/>
      <c r="CIU42" s="613"/>
      <c r="CIV42" s="613"/>
      <c r="CIW42" s="613"/>
      <c r="CIX42" s="613"/>
      <c r="CIY42" s="613"/>
      <c r="CIZ42" s="613"/>
      <c r="CJA42" s="613"/>
      <c r="CJB42" s="613"/>
      <c r="CJC42" s="613"/>
      <c r="CJD42" s="613"/>
      <c r="CJE42" s="613"/>
      <c r="CJF42" s="613"/>
      <c r="CJG42" s="613"/>
      <c r="CJH42" s="613"/>
      <c r="CJI42" s="613"/>
      <c r="CJJ42" s="613"/>
      <c r="CJK42" s="613"/>
      <c r="CJL42" s="613"/>
      <c r="CJM42" s="613"/>
      <c r="CJN42" s="613"/>
      <c r="CJO42" s="613"/>
      <c r="CJP42" s="613"/>
      <c r="CJQ42" s="613"/>
      <c r="CJR42" s="613"/>
      <c r="CJS42" s="613"/>
      <c r="CJT42" s="613"/>
      <c r="CJU42" s="613"/>
      <c r="CJV42" s="613"/>
      <c r="CJW42" s="613"/>
      <c r="CJX42" s="613"/>
      <c r="CJY42" s="613"/>
      <c r="CJZ42" s="613"/>
      <c r="CKA42" s="613"/>
      <c r="CKB42" s="613"/>
      <c r="CKC42" s="613"/>
      <c r="CKD42" s="613"/>
      <c r="CKE42" s="613"/>
      <c r="CKF42" s="613"/>
      <c r="CKG42" s="613"/>
      <c r="CKH42" s="613"/>
      <c r="CKI42" s="613"/>
      <c r="CKJ42" s="613"/>
      <c r="CKK42" s="613"/>
      <c r="CKL42" s="613"/>
      <c r="CKM42" s="613"/>
      <c r="CKN42" s="613"/>
      <c r="CKO42" s="613"/>
      <c r="CKP42" s="613"/>
      <c r="CKQ42" s="613"/>
      <c r="CKR42" s="613"/>
      <c r="CKS42" s="613"/>
      <c r="CKT42" s="613"/>
      <c r="CKU42" s="613"/>
      <c r="CKV42" s="613"/>
      <c r="CKW42" s="613"/>
      <c r="CKX42" s="613"/>
      <c r="CKY42" s="613"/>
      <c r="CKZ42" s="613"/>
      <c r="CLA42" s="613"/>
      <c r="CLB42" s="613"/>
      <c r="CLC42" s="613"/>
      <c r="CLD42" s="613"/>
      <c r="CLE42" s="613"/>
      <c r="CLF42" s="613"/>
      <c r="CLG42" s="613"/>
      <c r="CLH42" s="613"/>
      <c r="CLI42" s="613"/>
      <c r="CLJ42" s="613"/>
      <c r="CLK42" s="613"/>
      <c r="CLL42" s="613"/>
      <c r="CLM42" s="613"/>
      <c r="CLN42" s="613"/>
      <c r="CLO42" s="613"/>
      <c r="CLP42" s="613"/>
      <c r="CLQ42" s="613"/>
    </row>
    <row r="43" spans="1:2357" x14ac:dyDescent="0.2">
      <c r="A43" s="11">
        <f t="shared" si="0"/>
        <v>0</v>
      </c>
      <c r="B43" s="12">
        <v>54</v>
      </c>
      <c r="C43" s="11" t="s">
        <v>63</v>
      </c>
      <c r="D43" s="15" t="s">
        <v>45</v>
      </c>
      <c r="E43" s="12">
        <v>54</v>
      </c>
      <c r="F43" s="12">
        <v>54</v>
      </c>
      <c r="G43" s="12">
        <v>1</v>
      </c>
      <c r="H43" s="12">
        <f>IF(OR(AND($B$4&lt;=F43,D43="газ",'Данные и  результаты'!$I$14=1,G43=1,'Данные и  результаты'!$I$18=1),AND($B$4&lt;=F43,$B$4&gt;=48,D43="газ",'Данные и  результаты'!$I$14=1,G43=3,'Данные и  результаты'!$I$18=3),AND($B$4&lt;=F43,$B$4&gt;=20,D43="газ",'Данные и  результаты'!$I$14=1,G43=4,'Данные и  результаты'!$I$18=4),AND($B$4&lt;=F43,D43="газ",'Данные и  результаты'!$I$14=1,G43=5,'Данные и  результаты'!$I$18=5),AND($B$4&lt;=F43,D43="ж.топливо",'Данные и  результаты'!$I$14=2,G43=5,'Данные и  результаты'!$I$18=5),AND($B$4&lt;=F43,D43="газ",'Данные и  результаты'!$I$14=1,G43=6,'Данные и  результаты'!$I$18=6),AND($B$4&lt;=F43,D43="газ",'Данные и  результаты'!$I$14=1,G43=7,'Данные и  результаты'!$I$18=7),AND($B$4&lt;=F43,D43="газ",'Данные и  результаты'!$I$14=1,G43=8,'Данные и  результаты'!$I$18=8),AND($B$4&lt;=F43,D43="газ",'Данные и  результаты'!$I$14=1,G43=9,'Данные и  результаты'!$I$18=9),AND($B$4&lt;=F43,D43="газ",'Данные и  результаты'!$I$14=1,G43=10,'Данные и  результаты'!$I$18=10)),1,0)</f>
        <v>0</v>
      </c>
      <c r="I43" s="11">
        <v>24</v>
      </c>
      <c r="J43" s="162">
        <v>100004035</v>
      </c>
      <c r="K43" s="162">
        <v>100004035</v>
      </c>
      <c r="L43" s="166" t="str">
        <f>""</f>
        <v/>
      </c>
      <c r="M43" s="166" t="str">
        <f>""</f>
        <v/>
      </c>
      <c r="N43" s="388" t="s">
        <v>244</v>
      </c>
      <c r="P43" s="613">
        <v>36</v>
      </c>
      <c r="Q43" s="616" t="e">
        <f t="shared" si="19"/>
        <v>#N/A</v>
      </c>
      <c r="R43" s="616" t="e">
        <f t="shared" si="28"/>
        <v>#N/A</v>
      </c>
      <c r="S43" s="616" t="e">
        <f t="shared" si="20"/>
        <v>#N/A</v>
      </c>
      <c r="T43" s="616" t="e">
        <f t="shared" si="21"/>
        <v>#N/A</v>
      </c>
      <c r="U43" s="616" t="e">
        <f t="shared" si="22"/>
        <v>#N/A</v>
      </c>
      <c r="V43" s="616" t="e">
        <f t="shared" si="23"/>
        <v>#N/A</v>
      </c>
      <c r="W43" s="616" t="e">
        <f t="shared" si="24"/>
        <v>#N/A</v>
      </c>
      <c r="X43" s="616" t="e">
        <f t="shared" si="25"/>
        <v>#N/A</v>
      </c>
      <c r="Y43" s="616" t="e">
        <f t="shared" si="26"/>
        <v>#N/A</v>
      </c>
      <c r="Z43" s="616" t="e">
        <f t="shared" si="27"/>
        <v>#N/A</v>
      </c>
      <c r="AA43" s="616" t="e">
        <f t="shared" si="18"/>
        <v>#N/A</v>
      </c>
      <c r="AB43" s="618" t="str">
        <f t="shared" si="1"/>
        <v>-</v>
      </c>
      <c r="AC43" s="618" t="str">
        <f t="shared" si="2"/>
        <v/>
      </c>
      <c r="AD43" s="619" t="str">
        <f t="shared" si="3"/>
        <v/>
      </c>
      <c r="AE43" s="619" t="str">
        <f t="shared" si="4"/>
        <v/>
      </c>
      <c r="AF43" s="619" t="str">
        <f t="shared" si="5"/>
        <v/>
      </c>
      <c r="AG43" s="619" t="str">
        <f t="shared" si="6"/>
        <v/>
      </c>
      <c r="AH43" s="620" t="str">
        <f>IF(AND(OR(AG43=$I$50,AG43=$I$51,AG43=$I$55,AG43=$I$56,AG43=$I$58,AG43=$I$59),'Данные и  результаты'!$I$20=2,'Данные и  результаты'!$I$22=1),Котлы!Y43,IF(AND(OR(AG43=$I$50,AG43=$I$51,AG43=$I$55,AG43=$I$56,AG43=$I$58,AG43=$I$59),'Данные и  результаты'!$I$20=2,'Данные и  результаты'!$I$22=2),Котлы!Z43,IF(AND(OR(AG43=$I$10,AG43=$I$11,AG43=$I$19,AG43=$I$20,AG43=$I$27,AG43=$I$28,AG43=$I$33,AG43=$I$34),'Данные и  результаты'!$I$22=2,'Данные и  результаты'!$I$28=1),W43,IF(AND(OR(AG43=$I$10,AG43=$I$11,AG43=$I$19,AG43=$I$20,AG43=$I$27,AG43=$I$28,AG43=$I$33,AG43=$I$34),'Данные и  результаты'!$I$22=1),W43,IF(AND(OR(AG43=$I$10,AG43=$I$11,AG43=$I$19,AG43=$I$20,AG43=$I$27,AG43=$I$28,AG43=$I$33,AG43=$I$34),'Данные и  результаты'!$I$22=2,OR('Данные и  результаты'!$I$28=2,'Данные и  результаты'!$I$28=3,'Данные и  результаты'!$I$28=4,'Данные и  результаты'!$I$28=5)),X43,IF(ISNA(W43)=TRUE,"",IF(AND(ISERR(W43)=FALSE,'Данные и  результаты'!$I$22=1),Котлы!W43,IF(AND(ISERR(X43)=FALSE,'Данные и  результаты'!$I$22=2),Котлы!X43,""))))))))</f>
        <v/>
      </c>
      <c r="AI43" s="619" t="str">
        <f t="shared" si="7"/>
        <v/>
      </c>
      <c r="AJ43" s="613"/>
      <c r="AK43" s="613"/>
      <c r="AL43" s="613"/>
      <c r="AM43" s="613"/>
      <c r="AN43" s="613"/>
      <c r="AO43" s="613"/>
      <c r="AP43" s="613"/>
      <c r="AQ43" s="613"/>
      <c r="AR43" s="613"/>
      <c r="AS43" s="613"/>
      <c r="AT43" s="613"/>
      <c r="AU43" s="613"/>
      <c r="AV43" s="613"/>
      <c r="AW43" s="613"/>
      <c r="AX43" s="613"/>
      <c r="AY43" s="613"/>
      <c r="AZ43" s="613"/>
      <c r="BA43" s="613"/>
      <c r="BB43" s="613"/>
      <c r="BC43" s="613"/>
      <c r="BD43" s="613"/>
      <c r="BE43" s="613"/>
      <c r="BF43" s="613"/>
      <c r="BG43" s="613"/>
      <c r="BH43" s="613"/>
      <c r="BI43" s="613"/>
      <c r="BJ43" s="613"/>
      <c r="BK43" s="613"/>
      <c r="BL43" s="613"/>
      <c r="BM43" s="613"/>
      <c r="BN43" s="613"/>
      <c r="BO43" s="613"/>
      <c r="BP43" s="613"/>
      <c r="BQ43" s="613"/>
      <c r="BR43" s="613"/>
      <c r="BS43" s="613"/>
      <c r="BT43" s="613"/>
      <c r="BU43" s="613"/>
      <c r="BV43" s="613"/>
      <c r="BW43" s="613"/>
      <c r="BX43" s="613"/>
      <c r="BY43" s="613"/>
      <c r="BZ43" s="613"/>
      <c r="CA43" s="613"/>
      <c r="CB43" s="613"/>
      <c r="CC43" s="613"/>
      <c r="CD43" s="613"/>
      <c r="CE43" s="613"/>
      <c r="CF43" s="613"/>
      <c r="CG43" s="613"/>
      <c r="CH43" s="613"/>
      <c r="CI43" s="613"/>
      <c r="CJ43" s="613"/>
      <c r="CK43" s="613"/>
      <c r="CL43" s="613"/>
      <c r="CM43" s="613"/>
      <c r="CN43" s="613"/>
      <c r="CO43" s="613"/>
      <c r="CP43" s="613"/>
      <c r="CQ43" s="613"/>
      <c r="CR43" s="613"/>
      <c r="CS43" s="613"/>
      <c r="CT43" s="613"/>
      <c r="CU43" s="613"/>
      <c r="CV43" s="613"/>
      <c r="CW43" s="613"/>
      <c r="CX43" s="613"/>
      <c r="CY43" s="613"/>
      <c r="CZ43" s="613"/>
      <c r="DA43" s="613"/>
      <c r="DB43" s="613"/>
      <c r="DC43" s="613"/>
      <c r="DD43" s="613"/>
      <c r="DE43" s="613"/>
      <c r="DF43" s="613"/>
      <c r="DG43" s="613"/>
      <c r="DH43" s="613"/>
      <c r="DI43" s="613"/>
      <c r="DJ43" s="613"/>
      <c r="DK43" s="613"/>
      <c r="DL43" s="613"/>
      <c r="DM43" s="613"/>
      <c r="DN43" s="613"/>
      <c r="DO43" s="613"/>
      <c r="DP43" s="613"/>
      <c r="DQ43" s="613"/>
      <c r="DR43" s="613"/>
      <c r="DS43" s="613"/>
      <c r="DT43" s="613"/>
      <c r="DU43" s="613"/>
      <c r="DV43" s="613"/>
      <c r="DW43" s="613"/>
      <c r="DX43" s="613"/>
      <c r="DY43" s="613"/>
      <c r="DZ43" s="613"/>
      <c r="EA43" s="613"/>
      <c r="EB43" s="613"/>
      <c r="EC43" s="613"/>
      <c r="ED43" s="613"/>
      <c r="EE43" s="613"/>
      <c r="EF43" s="613"/>
      <c r="EG43" s="613"/>
      <c r="EH43" s="613"/>
      <c r="EI43" s="613"/>
      <c r="EJ43" s="613"/>
      <c r="EK43" s="613"/>
      <c r="EL43" s="613"/>
      <c r="EM43" s="613"/>
      <c r="EN43" s="613"/>
      <c r="EO43" s="613"/>
      <c r="EP43" s="613"/>
      <c r="EQ43" s="613"/>
      <c r="ER43" s="613"/>
      <c r="ES43" s="613"/>
      <c r="ET43" s="613"/>
      <c r="EU43" s="613"/>
      <c r="EV43" s="613"/>
      <c r="EW43" s="613"/>
      <c r="EX43" s="613"/>
      <c r="EY43" s="613"/>
      <c r="EZ43" s="613"/>
      <c r="FA43" s="613"/>
      <c r="FB43" s="613"/>
      <c r="FC43" s="613"/>
      <c r="FD43" s="613"/>
      <c r="FE43" s="613"/>
      <c r="FF43" s="613"/>
      <c r="FG43" s="613"/>
      <c r="FH43" s="613"/>
      <c r="FI43" s="613"/>
      <c r="FJ43" s="613"/>
      <c r="FK43" s="613"/>
      <c r="FL43" s="613"/>
      <c r="FM43" s="613"/>
      <c r="FN43" s="613"/>
      <c r="FO43" s="613"/>
      <c r="FP43" s="613"/>
      <c r="FQ43" s="613"/>
      <c r="FR43" s="613"/>
      <c r="FS43" s="613"/>
      <c r="FT43" s="613"/>
      <c r="FU43" s="613"/>
      <c r="FV43" s="613"/>
      <c r="FW43" s="613"/>
      <c r="FX43" s="613"/>
      <c r="FY43" s="613"/>
      <c r="FZ43" s="613"/>
      <c r="GA43" s="613"/>
      <c r="GB43" s="613"/>
      <c r="GC43" s="613"/>
      <c r="GD43" s="613"/>
      <c r="GE43" s="613"/>
      <c r="GF43" s="613"/>
      <c r="GG43" s="613"/>
      <c r="GH43" s="613"/>
      <c r="GI43" s="613"/>
      <c r="GJ43" s="613"/>
      <c r="GK43" s="613"/>
      <c r="GL43" s="613"/>
      <c r="GM43" s="613"/>
      <c r="GN43" s="613"/>
      <c r="GO43" s="613"/>
      <c r="GP43" s="613"/>
      <c r="GQ43" s="613"/>
      <c r="GR43" s="613"/>
      <c r="GS43" s="613"/>
      <c r="GT43" s="613"/>
      <c r="GU43" s="613"/>
      <c r="GV43" s="613"/>
      <c r="GW43" s="613"/>
      <c r="GX43" s="613"/>
      <c r="GY43" s="613"/>
      <c r="GZ43" s="613"/>
      <c r="HA43" s="613"/>
      <c r="HB43" s="613"/>
      <c r="HC43" s="613"/>
      <c r="HD43" s="613"/>
      <c r="HE43" s="613"/>
      <c r="HF43" s="613"/>
      <c r="HG43" s="613"/>
      <c r="HH43" s="613"/>
      <c r="HI43" s="613"/>
      <c r="HJ43" s="613"/>
      <c r="HK43" s="613"/>
      <c r="HL43" s="613"/>
      <c r="HM43" s="613"/>
      <c r="HN43" s="613"/>
      <c r="HO43" s="613"/>
      <c r="HP43" s="613"/>
      <c r="HQ43" s="613"/>
      <c r="HR43" s="613"/>
      <c r="HS43" s="613"/>
      <c r="HT43" s="613"/>
      <c r="HU43" s="613"/>
      <c r="HV43" s="613"/>
      <c r="HW43" s="613"/>
      <c r="HX43" s="613"/>
      <c r="HY43" s="613"/>
      <c r="HZ43" s="613"/>
      <c r="IA43" s="613"/>
      <c r="IB43" s="613"/>
      <c r="IC43" s="613"/>
      <c r="ID43" s="613"/>
      <c r="IE43" s="613"/>
      <c r="IF43" s="613"/>
      <c r="IG43" s="613"/>
      <c r="IH43" s="613"/>
      <c r="II43" s="613"/>
      <c r="IJ43" s="613"/>
      <c r="IK43" s="613"/>
      <c r="IL43" s="613"/>
      <c r="IM43" s="613"/>
      <c r="IN43" s="613"/>
      <c r="IO43" s="613"/>
      <c r="IP43" s="613"/>
      <c r="IQ43" s="613"/>
      <c r="IR43" s="613"/>
      <c r="IS43" s="613"/>
      <c r="IT43" s="613"/>
      <c r="IU43" s="613"/>
      <c r="IV43" s="613"/>
      <c r="IW43" s="613"/>
      <c r="IX43" s="613"/>
      <c r="IY43" s="613"/>
      <c r="IZ43" s="613"/>
      <c r="JA43" s="613"/>
      <c r="JB43" s="613"/>
      <c r="JC43" s="613"/>
      <c r="JD43" s="613"/>
      <c r="JE43" s="613"/>
      <c r="JF43" s="613"/>
      <c r="JG43" s="613"/>
      <c r="JH43" s="613"/>
      <c r="JI43" s="613"/>
      <c r="JJ43" s="613"/>
      <c r="JK43" s="613"/>
      <c r="JL43" s="613"/>
      <c r="JM43" s="613"/>
      <c r="JN43" s="613"/>
      <c r="JO43" s="613"/>
      <c r="JP43" s="613"/>
      <c r="JQ43" s="613"/>
      <c r="JR43" s="613"/>
      <c r="JS43" s="613"/>
      <c r="JT43" s="613"/>
      <c r="JU43" s="613"/>
      <c r="JV43" s="613"/>
      <c r="JW43" s="613"/>
      <c r="JX43" s="613"/>
      <c r="JY43" s="613"/>
      <c r="JZ43" s="613"/>
      <c r="KA43" s="613"/>
      <c r="KB43" s="613"/>
      <c r="KC43" s="613"/>
      <c r="KD43" s="613"/>
      <c r="KE43" s="613"/>
      <c r="KF43" s="613"/>
      <c r="KG43" s="613"/>
      <c r="KH43" s="613"/>
      <c r="KI43" s="613"/>
      <c r="KJ43" s="613"/>
      <c r="KK43" s="613"/>
      <c r="KL43" s="613"/>
      <c r="KM43" s="613"/>
      <c r="KN43" s="613"/>
      <c r="KO43" s="613"/>
      <c r="KP43" s="613"/>
      <c r="KQ43" s="613"/>
      <c r="KR43" s="613"/>
      <c r="KS43" s="613"/>
      <c r="KT43" s="613"/>
      <c r="KU43" s="613"/>
      <c r="KV43" s="613"/>
      <c r="KW43" s="613"/>
      <c r="KX43" s="613"/>
      <c r="KY43" s="613"/>
      <c r="KZ43" s="613"/>
      <c r="LA43" s="613"/>
      <c r="LB43" s="613"/>
      <c r="LC43" s="613"/>
      <c r="LD43" s="613"/>
      <c r="LE43" s="613"/>
      <c r="LF43" s="613"/>
      <c r="LG43" s="613"/>
      <c r="LH43" s="613"/>
      <c r="LI43" s="613"/>
      <c r="LJ43" s="613"/>
      <c r="LK43" s="613"/>
      <c r="LL43" s="613"/>
      <c r="LM43" s="613"/>
      <c r="LN43" s="613"/>
      <c r="LO43" s="613"/>
      <c r="LP43" s="613"/>
      <c r="LQ43" s="613"/>
      <c r="LR43" s="613"/>
      <c r="LS43" s="613"/>
      <c r="LT43" s="613"/>
      <c r="LU43" s="613"/>
      <c r="LV43" s="613"/>
      <c r="LW43" s="613"/>
      <c r="LX43" s="613"/>
      <c r="LY43" s="613"/>
      <c r="LZ43" s="613"/>
      <c r="MA43" s="613"/>
      <c r="MB43" s="613"/>
      <c r="MC43" s="613"/>
      <c r="MD43" s="613"/>
      <c r="ME43" s="613"/>
      <c r="MF43" s="613"/>
      <c r="MG43" s="613"/>
      <c r="MH43" s="613"/>
      <c r="MI43" s="613"/>
      <c r="MJ43" s="613"/>
      <c r="MK43" s="613"/>
      <c r="ML43" s="613"/>
      <c r="MM43" s="613"/>
      <c r="MN43" s="613"/>
      <c r="MO43" s="613"/>
      <c r="MP43" s="613"/>
      <c r="MQ43" s="613"/>
      <c r="MR43" s="613"/>
      <c r="MS43" s="613"/>
      <c r="MT43" s="613"/>
      <c r="MU43" s="613"/>
      <c r="MV43" s="613"/>
      <c r="MW43" s="613"/>
      <c r="MX43" s="613"/>
      <c r="MY43" s="613"/>
      <c r="MZ43" s="613"/>
      <c r="NA43" s="613"/>
      <c r="NB43" s="613"/>
      <c r="NC43" s="613"/>
      <c r="ND43" s="613"/>
      <c r="NE43" s="613"/>
      <c r="NF43" s="613"/>
      <c r="NG43" s="613"/>
      <c r="NH43" s="613"/>
      <c r="NI43" s="613"/>
      <c r="NJ43" s="613"/>
      <c r="NK43" s="613"/>
      <c r="NL43" s="613"/>
      <c r="NM43" s="613"/>
      <c r="NN43" s="613"/>
      <c r="NO43" s="613"/>
      <c r="NP43" s="613"/>
      <c r="NQ43" s="613"/>
      <c r="NR43" s="613"/>
      <c r="NS43" s="613"/>
      <c r="NT43" s="613"/>
      <c r="NU43" s="613"/>
      <c r="NV43" s="613"/>
      <c r="NW43" s="613"/>
      <c r="NX43" s="613"/>
      <c r="NY43" s="613"/>
      <c r="NZ43" s="613"/>
      <c r="OA43" s="613"/>
      <c r="OB43" s="613"/>
      <c r="OC43" s="613"/>
      <c r="OD43" s="613"/>
      <c r="OE43" s="613"/>
      <c r="OF43" s="613"/>
      <c r="OG43" s="613"/>
      <c r="OH43" s="613"/>
      <c r="OI43" s="613"/>
      <c r="OJ43" s="613"/>
      <c r="OK43" s="613"/>
      <c r="OL43" s="613"/>
      <c r="OM43" s="613"/>
      <c r="ON43" s="613"/>
      <c r="OO43" s="613"/>
      <c r="OP43" s="613"/>
      <c r="OQ43" s="613"/>
      <c r="OR43" s="613"/>
      <c r="OS43" s="613"/>
      <c r="OT43" s="613"/>
      <c r="OU43" s="613"/>
      <c r="OV43" s="613"/>
      <c r="OW43" s="613"/>
      <c r="OX43" s="613"/>
      <c r="OY43" s="613"/>
      <c r="OZ43" s="613"/>
      <c r="PA43" s="613"/>
      <c r="PB43" s="613"/>
      <c r="PC43" s="613"/>
      <c r="PD43" s="613"/>
      <c r="PE43" s="613"/>
      <c r="PF43" s="613"/>
      <c r="PG43" s="613"/>
      <c r="PH43" s="613"/>
      <c r="PI43" s="613"/>
      <c r="PJ43" s="613"/>
      <c r="PK43" s="613"/>
      <c r="PL43" s="613"/>
      <c r="PM43" s="613"/>
      <c r="PN43" s="613"/>
      <c r="PO43" s="613"/>
      <c r="PP43" s="613"/>
      <c r="PQ43" s="613"/>
      <c r="PR43" s="613"/>
      <c r="PS43" s="613"/>
      <c r="PT43" s="613"/>
      <c r="PU43" s="613"/>
      <c r="PV43" s="613"/>
      <c r="PW43" s="613"/>
      <c r="PX43" s="613"/>
      <c r="PY43" s="613"/>
      <c r="PZ43" s="613"/>
      <c r="QA43" s="613"/>
      <c r="QB43" s="613"/>
      <c r="QC43" s="613"/>
      <c r="QD43" s="613"/>
      <c r="QE43" s="613"/>
      <c r="QF43" s="613"/>
      <c r="QG43" s="613"/>
      <c r="QH43" s="613"/>
      <c r="QI43" s="613"/>
      <c r="QJ43" s="613"/>
      <c r="QK43" s="613"/>
      <c r="QL43" s="613"/>
      <c r="QM43" s="613"/>
      <c r="QN43" s="613"/>
      <c r="QO43" s="613"/>
      <c r="QP43" s="613"/>
      <c r="QQ43" s="613"/>
      <c r="QR43" s="613"/>
      <c r="QS43" s="613"/>
      <c r="QT43" s="613"/>
      <c r="QU43" s="613"/>
      <c r="QV43" s="613"/>
      <c r="QW43" s="613"/>
      <c r="QX43" s="613"/>
      <c r="QY43" s="613"/>
      <c r="QZ43" s="613"/>
      <c r="RA43" s="613"/>
      <c r="RB43" s="613"/>
      <c r="RC43" s="613"/>
      <c r="RD43" s="613"/>
      <c r="RE43" s="613"/>
      <c r="RF43" s="613"/>
      <c r="RG43" s="613"/>
      <c r="RH43" s="613"/>
      <c r="RI43" s="613"/>
      <c r="RJ43" s="613"/>
      <c r="RK43" s="613"/>
      <c r="RL43" s="613"/>
      <c r="RM43" s="613"/>
      <c r="RN43" s="613"/>
      <c r="RO43" s="613"/>
      <c r="RP43" s="613"/>
      <c r="RQ43" s="613"/>
      <c r="RR43" s="613"/>
      <c r="RS43" s="613"/>
      <c r="RT43" s="613"/>
      <c r="RU43" s="613"/>
      <c r="RV43" s="613"/>
      <c r="RW43" s="613"/>
      <c r="RX43" s="613"/>
      <c r="RY43" s="613"/>
      <c r="RZ43" s="613"/>
      <c r="SA43" s="613"/>
      <c r="SB43" s="613"/>
      <c r="SC43" s="613"/>
      <c r="SD43" s="613"/>
      <c r="SE43" s="613"/>
      <c r="SF43" s="613"/>
      <c r="SG43" s="613"/>
      <c r="SH43" s="613"/>
      <c r="SI43" s="613"/>
      <c r="SJ43" s="613"/>
      <c r="SK43" s="613"/>
      <c r="SL43" s="613"/>
      <c r="SM43" s="613"/>
      <c r="SN43" s="613"/>
      <c r="SO43" s="613"/>
      <c r="SP43" s="613"/>
      <c r="SQ43" s="613"/>
      <c r="SR43" s="613"/>
      <c r="SS43" s="613"/>
      <c r="ST43" s="613"/>
      <c r="SU43" s="613"/>
      <c r="SV43" s="613"/>
      <c r="SW43" s="613"/>
      <c r="SX43" s="613"/>
      <c r="SY43" s="613"/>
      <c r="SZ43" s="613"/>
      <c r="TA43" s="613"/>
      <c r="TB43" s="613"/>
      <c r="TC43" s="613"/>
      <c r="TD43" s="613"/>
      <c r="TE43" s="613"/>
      <c r="TF43" s="613"/>
      <c r="TG43" s="613"/>
      <c r="TH43" s="613"/>
      <c r="TI43" s="613"/>
      <c r="TJ43" s="613"/>
      <c r="TK43" s="613"/>
      <c r="TL43" s="613"/>
      <c r="TM43" s="613"/>
      <c r="TN43" s="613"/>
      <c r="TO43" s="613"/>
      <c r="TP43" s="613"/>
      <c r="TQ43" s="613"/>
      <c r="TR43" s="613"/>
      <c r="TS43" s="613"/>
      <c r="TT43" s="613"/>
      <c r="TU43" s="613"/>
      <c r="TV43" s="613"/>
      <c r="TW43" s="613"/>
      <c r="TX43" s="613"/>
      <c r="TY43" s="613"/>
      <c r="TZ43" s="613"/>
      <c r="UA43" s="613"/>
      <c r="UB43" s="613"/>
      <c r="UC43" s="613"/>
      <c r="UD43" s="613"/>
      <c r="UE43" s="613"/>
      <c r="UF43" s="613"/>
      <c r="UG43" s="613"/>
      <c r="UH43" s="613"/>
      <c r="UI43" s="613"/>
      <c r="UJ43" s="613"/>
      <c r="UK43" s="613"/>
      <c r="UL43" s="613"/>
      <c r="UM43" s="613"/>
      <c r="UN43" s="613"/>
      <c r="UO43" s="613"/>
      <c r="UP43" s="613"/>
      <c r="UQ43" s="613"/>
      <c r="UR43" s="613"/>
      <c r="US43" s="613"/>
      <c r="UT43" s="613"/>
      <c r="UU43" s="613"/>
      <c r="UV43" s="613"/>
      <c r="UW43" s="613"/>
      <c r="UX43" s="613"/>
      <c r="UY43" s="613"/>
      <c r="UZ43" s="613"/>
      <c r="VA43" s="613"/>
      <c r="VB43" s="613"/>
      <c r="VC43" s="613"/>
      <c r="VD43" s="613"/>
      <c r="VE43" s="613"/>
      <c r="VF43" s="613"/>
      <c r="VG43" s="613"/>
      <c r="VH43" s="613"/>
      <c r="VI43" s="613"/>
      <c r="VJ43" s="613"/>
      <c r="VK43" s="613"/>
      <c r="VL43" s="613"/>
      <c r="VM43" s="613"/>
      <c r="VN43" s="613"/>
      <c r="VO43" s="613"/>
      <c r="VP43" s="613"/>
      <c r="VQ43" s="613"/>
      <c r="VR43" s="613"/>
      <c r="VS43" s="613"/>
      <c r="VT43" s="613"/>
      <c r="VU43" s="613"/>
      <c r="VV43" s="613"/>
      <c r="VW43" s="613"/>
      <c r="VX43" s="613"/>
      <c r="VY43" s="613"/>
      <c r="VZ43" s="613"/>
      <c r="WA43" s="613"/>
      <c r="WB43" s="613"/>
      <c r="WC43" s="613"/>
      <c r="WD43" s="613"/>
      <c r="WE43" s="613"/>
      <c r="WF43" s="613"/>
      <c r="WG43" s="613"/>
      <c r="WH43" s="613"/>
      <c r="WI43" s="613"/>
      <c r="WJ43" s="613"/>
      <c r="WK43" s="613"/>
      <c r="WL43" s="613"/>
      <c r="WM43" s="613"/>
      <c r="WN43" s="613"/>
      <c r="WO43" s="613"/>
      <c r="WP43" s="613"/>
      <c r="WQ43" s="613"/>
      <c r="WR43" s="613"/>
      <c r="WS43" s="613"/>
      <c r="WT43" s="613"/>
      <c r="WU43" s="613"/>
      <c r="WV43" s="613"/>
      <c r="WW43" s="613"/>
      <c r="WX43" s="613"/>
      <c r="WY43" s="613"/>
      <c r="WZ43" s="613"/>
      <c r="XA43" s="613"/>
      <c r="XB43" s="613"/>
      <c r="XC43" s="613"/>
      <c r="XD43" s="613"/>
      <c r="XE43" s="613"/>
      <c r="XF43" s="613"/>
      <c r="XG43" s="613"/>
      <c r="XH43" s="613"/>
      <c r="XI43" s="613"/>
      <c r="XJ43" s="613"/>
      <c r="XK43" s="613"/>
      <c r="XL43" s="613"/>
      <c r="XM43" s="613"/>
      <c r="XN43" s="613"/>
      <c r="XO43" s="613"/>
      <c r="XP43" s="613"/>
      <c r="XQ43" s="613"/>
      <c r="XR43" s="613"/>
      <c r="XS43" s="613"/>
      <c r="XT43" s="613"/>
      <c r="XU43" s="613"/>
      <c r="XV43" s="613"/>
      <c r="XW43" s="613"/>
      <c r="XX43" s="613"/>
      <c r="XY43" s="613"/>
      <c r="XZ43" s="613"/>
      <c r="YA43" s="613"/>
      <c r="YB43" s="613"/>
      <c r="YC43" s="613"/>
      <c r="YD43" s="613"/>
      <c r="YE43" s="613"/>
      <c r="YF43" s="613"/>
      <c r="YG43" s="613"/>
      <c r="YH43" s="613"/>
      <c r="YI43" s="613"/>
      <c r="YJ43" s="613"/>
      <c r="YK43" s="613"/>
      <c r="YL43" s="613"/>
      <c r="YM43" s="613"/>
      <c r="YN43" s="613"/>
      <c r="YO43" s="613"/>
      <c r="YP43" s="613"/>
      <c r="YQ43" s="613"/>
      <c r="YR43" s="613"/>
      <c r="YS43" s="613"/>
      <c r="YT43" s="613"/>
      <c r="YU43" s="613"/>
      <c r="YV43" s="613"/>
      <c r="YW43" s="613"/>
      <c r="YX43" s="613"/>
      <c r="YY43" s="613"/>
      <c r="YZ43" s="613"/>
      <c r="ZA43" s="613"/>
      <c r="ZB43" s="613"/>
      <c r="ZC43" s="613"/>
      <c r="ZD43" s="613"/>
      <c r="ZE43" s="613"/>
      <c r="ZF43" s="613"/>
      <c r="ZG43" s="613"/>
      <c r="ZH43" s="613"/>
      <c r="ZI43" s="613"/>
      <c r="ZJ43" s="613"/>
      <c r="ZK43" s="613"/>
      <c r="ZL43" s="613"/>
      <c r="ZM43" s="613"/>
      <c r="ZN43" s="613"/>
      <c r="ZO43" s="613"/>
      <c r="ZP43" s="613"/>
      <c r="ZQ43" s="613"/>
      <c r="ZR43" s="613"/>
      <c r="ZS43" s="613"/>
      <c r="ZT43" s="613"/>
      <c r="ZU43" s="613"/>
      <c r="ZV43" s="613"/>
      <c r="ZW43" s="613"/>
      <c r="ZX43" s="613"/>
      <c r="ZY43" s="613"/>
      <c r="ZZ43" s="613"/>
      <c r="AAA43" s="613"/>
      <c r="AAB43" s="613"/>
      <c r="AAC43" s="613"/>
      <c r="AAD43" s="613"/>
      <c r="AAE43" s="613"/>
      <c r="AAF43" s="613"/>
      <c r="AAG43" s="613"/>
      <c r="AAH43" s="613"/>
      <c r="AAI43" s="613"/>
      <c r="AAJ43" s="613"/>
      <c r="AAK43" s="613"/>
      <c r="AAL43" s="613"/>
      <c r="AAM43" s="613"/>
      <c r="AAN43" s="613"/>
      <c r="AAO43" s="613"/>
      <c r="AAP43" s="613"/>
      <c r="AAQ43" s="613"/>
      <c r="AAR43" s="613"/>
      <c r="AAS43" s="613"/>
      <c r="AAT43" s="613"/>
      <c r="AAU43" s="613"/>
      <c r="AAV43" s="613"/>
      <c r="AAW43" s="613"/>
      <c r="AAX43" s="613"/>
      <c r="AAY43" s="613"/>
      <c r="AAZ43" s="613"/>
      <c r="ABA43" s="613"/>
      <c r="ABB43" s="613"/>
      <c r="ABC43" s="613"/>
      <c r="ABD43" s="613"/>
      <c r="ABE43" s="613"/>
      <c r="ABF43" s="613"/>
      <c r="ABG43" s="613"/>
      <c r="ABH43" s="613"/>
      <c r="ABI43" s="613"/>
      <c r="ABJ43" s="613"/>
      <c r="ABK43" s="613"/>
      <c r="ABL43" s="613"/>
      <c r="ABM43" s="613"/>
      <c r="ABN43" s="613"/>
      <c r="ABO43" s="613"/>
      <c r="ABP43" s="613"/>
      <c r="ABQ43" s="613"/>
      <c r="ABR43" s="613"/>
      <c r="ABS43" s="613"/>
      <c r="ABT43" s="613"/>
      <c r="ABU43" s="613"/>
      <c r="ABV43" s="613"/>
      <c r="ABW43" s="613"/>
      <c r="ABX43" s="613"/>
      <c r="ABY43" s="613"/>
      <c r="ABZ43" s="613"/>
      <c r="ACA43" s="613"/>
      <c r="ACB43" s="613"/>
      <c r="ACC43" s="613"/>
      <c r="ACD43" s="613"/>
      <c r="ACE43" s="613"/>
      <c r="ACF43" s="613"/>
      <c r="ACG43" s="613"/>
      <c r="ACH43" s="613"/>
      <c r="ACI43" s="613"/>
      <c r="ACJ43" s="613"/>
      <c r="ACK43" s="613"/>
      <c r="ACL43" s="613"/>
      <c r="ACM43" s="613"/>
      <c r="ACN43" s="613"/>
      <c r="ACO43" s="613"/>
      <c r="ACP43" s="613"/>
      <c r="ACQ43" s="613"/>
      <c r="ACR43" s="613"/>
      <c r="ACS43" s="613"/>
      <c r="ACT43" s="613"/>
      <c r="ACU43" s="613"/>
      <c r="ACV43" s="613"/>
      <c r="ACW43" s="613"/>
      <c r="ACX43" s="613"/>
      <c r="ACY43" s="613"/>
      <c r="ACZ43" s="613"/>
      <c r="ADA43" s="613"/>
      <c r="ADB43" s="613"/>
      <c r="ADC43" s="613"/>
      <c r="ADD43" s="613"/>
      <c r="ADE43" s="613"/>
      <c r="ADF43" s="613"/>
      <c r="ADG43" s="613"/>
      <c r="ADH43" s="613"/>
      <c r="ADI43" s="613"/>
      <c r="ADJ43" s="613"/>
      <c r="ADK43" s="613"/>
      <c r="ADL43" s="613"/>
      <c r="ADM43" s="613"/>
      <c r="ADN43" s="613"/>
      <c r="ADO43" s="613"/>
      <c r="ADP43" s="613"/>
      <c r="ADQ43" s="613"/>
      <c r="ADR43" s="613"/>
      <c r="ADS43" s="613"/>
      <c r="ADT43" s="613"/>
      <c r="ADU43" s="613"/>
      <c r="ADV43" s="613"/>
      <c r="ADW43" s="613"/>
      <c r="ADX43" s="613"/>
      <c r="ADY43" s="613"/>
      <c r="ADZ43" s="613"/>
      <c r="AEA43" s="613"/>
      <c r="AEB43" s="613"/>
      <c r="AEC43" s="613"/>
      <c r="AED43" s="613"/>
      <c r="AEE43" s="613"/>
      <c r="AEF43" s="613"/>
      <c r="AEG43" s="613"/>
      <c r="AEH43" s="613"/>
      <c r="AEI43" s="613"/>
      <c r="AEJ43" s="613"/>
      <c r="AEK43" s="613"/>
      <c r="AEL43" s="613"/>
      <c r="AEM43" s="613"/>
      <c r="AEN43" s="613"/>
      <c r="AEO43" s="613"/>
      <c r="AEP43" s="613"/>
      <c r="AEQ43" s="613"/>
      <c r="AER43" s="613"/>
      <c r="AES43" s="613"/>
      <c r="AET43" s="613"/>
      <c r="AEU43" s="613"/>
      <c r="AEV43" s="613"/>
      <c r="AEW43" s="613"/>
      <c r="AEX43" s="613"/>
      <c r="AEY43" s="613"/>
      <c r="AEZ43" s="613"/>
      <c r="AFA43" s="613"/>
      <c r="AFB43" s="613"/>
      <c r="AFC43" s="613"/>
      <c r="AFD43" s="613"/>
      <c r="AFE43" s="613"/>
      <c r="AFF43" s="613"/>
      <c r="AFG43" s="613"/>
      <c r="AFH43" s="613"/>
      <c r="AFI43" s="613"/>
      <c r="AFJ43" s="613"/>
      <c r="AFK43" s="613"/>
      <c r="AFL43" s="613"/>
      <c r="AFM43" s="613"/>
      <c r="AFN43" s="613"/>
      <c r="AFO43" s="613"/>
      <c r="AFP43" s="613"/>
      <c r="AFQ43" s="613"/>
      <c r="AFR43" s="613"/>
      <c r="AFS43" s="613"/>
      <c r="AFT43" s="613"/>
      <c r="AFU43" s="613"/>
      <c r="AFV43" s="613"/>
      <c r="AFW43" s="613"/>
      <c r="AFX43" s="613"/>
      <c r="AFY43" s="613"/>
      <c r="AFZ43" s="613"/>
      <c r="AGA43" s="613"/>
      <c r="AGB43" s="613"/>
      <c r="AGC43" s="613"/>
      <c r="AGD43" s="613"/>
      <c r="AGE43" s="613"/>
      <c r="AGF43" s="613"/>
      <c r="AGG43" s="613"/>
      <c r="AGH43" s="613"/>
      <c r="AGI43" s="613"/>
      <c r="AGJ43" s="613"/>
      <c r="AGK43" s="613"/>
      <c r="AGL43" s="613"/>
      <c r="AGM43" s="613"/>
      <c r="AGN43" s="613"/>
      <c r="AGO43" s="613"/>
      <c r="AGP43" s="613"/>
      <c r="AGQ43" s="613"/>
      <c r="AGR43" s="613"/>
      <c r="AGS43" s="613"/>
      <c r="AGT43" s="613"/>
      <c r="AGU43" s="613"/>
      <c r="AGV43" s="613"/>
      <c r="AGW43" s="613"/>
      <c r="AGX43" s="613"/>
      <c r="AGY43" s="613"/>
      <c r="AGZ43" s="613"/>
      <c r="AHA43" s="613"/>
      <c r="AHB43" s="613"/>
      <c r="AHC43" s="613"/>
      <c r="AHD43" s="613"/>
      <c r="AHE43" s="613"/>
      <c r="AHF43" s="613"/>
      <c r="AHG43" s="613"/>
      <c r="AHH43" s="613"/>
      <c r="AHI43" s="613"/>
      <c r="AHJ43" s="613"/>
      <c r="AHK43" s="613"/>
      <c r="AHL43" s="613"/>
      <c r="AHM43" s="613"/>
      <c r="AHN43" s="613"/>
      <c r="AHO43" s="613"/>
      <c r="AHP43" s="613"/>
      <c r="AHQ43" s="613"/>
      <c r="AHR43" s="613"/>
      <c r="AHS43" s="613"/>
      <c r="AHT43" s="613"/>
      <c r="AHU43" s="613"/>
      <c r="AHV43" s="613"/>
      <c r="AHW43" s="613"/>
      <c r="AHX43" s="613"/>
      <c r="AHY43" s="613"/>
      <c r="AHZ43" s="613"/>
      <c r="AIA43" s="613"/>
      <c r="AIB43" s="613"/>
      <c r="AIC43" s="613"/>
      <c r="AID43" s="613"/>
      <c r="AIE43" s="613"/>
      <c r="AIF43" s="613"/>
      <c r="AIG43" s="613"/>
      <c r="AIH43" s="613"/>
      <c r="AII43" s="613"/>
      <c r="AIJ43" s="613"/>
      <c r="AIK43" s="613"/>
      <c r="AIL43" s="613"/>
      <c r="AIM43" s="613"/>
      <c r="AIN43" s="613"/>
      <c r="AIO43" s="613"/>
      <c r="AIP43" s="613"/>
      <c r="AIQ43" s="613"/>
      <c r="AIR43" s="613"/>
      <c r="AIS43" s="613"/>
      <c r="AIT43" s="613"/>
      <c r="AIU43" s="613"/>
      <c r="AIV43" s="613"/>
      <c r="AIW43" s="613"/>
      <c r="AIX43" s="613"/>
      <c r="AIY43" s="613"/>
      <c r="AIZ43" s="613"/>
      <c r="AJA43" s="613"/>
      <c r="AJB43" s="613"/>
      <c r="AJC43" s="613"/>
      <c r="AJD43" s="613"/>
      <c r="AJE43" s="613"/>
      <c r="AJF43" s="613"/>
      <c r="AJG43" s="613"/>
      <c r="AJH43" s="613"/>
      <c r="AJI43" s="613"/>
      <c r="AJJ43" s="613"/>
      <c r="AJK43" s="613"/>
      <c r="AJL43" s="613"/>
      <c r="AJM43" s="613"/>
      <c r="AJN43" s="613"/>
      <c r="AJO43" s="613"/>
      <c r="AJP43" s="613"/>
      <c r="AJQ43" s="613"/>
      <c r="AJR43" s="613"/>
      <c r="AJS43" s="613"/>
      <c r="AJT43" s="613"/>
      <c r="AJU43" s="613"/>
      <c r="AJV43" s="613"/>
      <c r="AJW43" s="613"/>
      <c r="AJX43" s="613"/>
      <c r="AJY43" s="613"/>
      <c r="AJZ43" s="613"/>
      <c r="AKA43" s="613"/>
      <c r="AKB43" s="613"/>
      <c r="AKC43" s="613"/>
      <c r="AKD43" s="613"/>
      <c r="AKE43" s="613"/>
      <c r="AKF43" s="613"/>
      <c r="AKG43" s="613"/>
      <c r="AKH43" s="613"/>
      <c r="AKI43" s="613"/>
      <c r="AKJ43" s="613"/>
      <c r="AKK43" s="613"/>
      <c r="AKL43" s="613"/>
      <c r="AKM43" s="613"/>
      <c r="AKN43" s="613"/>
      <c r="AKO43" s="613"/>
      <c r="AKP43" s="613"/>
      <c r="AKQ43" s="613"/>
      <c r="AKR43" s="613"/>
      <c r="AKS43" s="613"/>
      <c r="AKT43" s="613"/>
      <c r="AKU43" s="613"/>
      <c r="AKV43" s="613"/>
      <c r="AKW43" s="613"/>
      <c r="AKX43" s="613"/>
      <c r="AKY43" s="613"/>
      <c r="AKZ43" s="613"/>
      <c r="ALA43" s="613"/>
      <c r="ALB43" s="613"/>
      <c r="ALC43" s="613"/>
      <c r="ALD43" s="613"/>
      <c r="ALE43" s="613"/>
      <c r="ALF43" s="613"/>
      <c r="ALG43" s="613"/>
      <c r="ALH43" s="613"/>
      <c r="ALI43" s="613"/>
      <c r="ALJ43" s="613"/>
      <c r="ALK43" s="613"/>
      <c r="ALL43" s="613"/>
      <c r="ALM43" s="613"/>
      <c r="ALN43" s="613"/>
      <c r="ALO43" s="613"/>
      <c r="ALP43" s="613"/>
      <c r="ALQ43" s="613"/>
      <c r="ALR43" s="613"/>
      <c r="ALS43" s="613"/>
      <c r="ALT43" s="613"/>
      <c r="ALU43" s="613"/>
      <c r="ALV43" s="613"/>
      <c r="ALW43" s="613"/>
      <c r="ALX43" s="613"/>
      <c r="ALY43" s="613"/>
      <c r="ALZ43" s="613"/>
      <c r="AMA43" s="613"/>
      <c r="AMB43" s="613"/>
      <c r="AMC43" s="613"/>
      <c r="AMD43" s="613"/>
      <c r="AME43" s="613"/>
      <c r="AMF43" s="613"/>
      <c r="AMG43" s="613"/>
      <c r="AMH43" s="613"/>
      <c r="AMI43" s="613"/>
      <c r="AMJ43" s="613"/>
      <c r="AMK43" s="613"/>
      <c r="AML43" s="613"/>
      <c r="AMM43" s="613"/>
      <c r="AMN43" s="613"/>
      <c r="AMO43" s="613"/>
      <c r="AMP43" s="613"/>
      <c r="AMQ43" s="613"/>
      <c r="AMR43" s="613"/>
      <c r="AMS43" s="613"/>
      <c r="AMT43" s="613"/>
      <c r="AMU43" s="613"/>
      <c r="AMV43" s="613"/>
      <c r="AMW43" s="613"/>
      <c r="AMX43" s="613"/>
      <c r="AMY43" s="613"/>
      <c r="AMZ43" s="613"/>
      <c r="ANA43" s="613"/>
      <c r="ANB43" s="613"/>
      <c r="ANC43" s="613"/>
      <c r="AND43" s="613"/>
      <c r="ANE43" s="613"/>
      <c r="ANF43" s="613"/>
      <c r="ANG43" s="613"/>
      <c r="ANH43" s="613"/>
      <c r="ANI43" s="613"/>
      <c r="ANJ43" s="613"/>
      <c r="ANK43" s="613"/>
      <c r="ANL43" s="613"/>
      <c r="ANM43" s="613"/>
      <c r="ANN43" s="613"/>
      <c r="ANO43" s="613"/>
      <c r="ANP43" s="613"/>
      <c r="ANQ43" s="613"/>
      <c r="ANR43" s="613"/>
      <c r="ANS43" s="613"/>
      <c r="ANT43" s="613"/>
      <c r="ANU43" s="613"/>
      <c r="ANV43" s="613"/>
      <c r="ANW43" s="613"/>
      <c r="ANX43" s="613"/>
      <c r="ANY43" s="613"/>
      <c r="ANZ43" s="613"/>
      <c r="AOA43" s="613"/>
      <c r="AOB43" s="613"/>
      <c r="AOC43" s="613"/>
      <c r="AOD43" s="613"/>
      <c r="AOE43" s="613"/>
      <c r="AOF43" s="613"/>
      <c r="AOG43" s="613"/>
      <c r="AOH43" s="613"/>
      <c r="AOI43" s="613"/>
      <c r="AOJ43" s="613"/>
      <c r="AOK43" s="613"/>
      <c r="AOL43" s="613"/>
      <c r="AOM43" s="613"/>
      <c r="AON43" s="613"/>
      <c r="AOO43" s="613"/>
      <c r="AOP43" s="613"/>
      <c r="AOQ43" s="613"/>
      <c r="AOR43" s="613"/>
      <c r="AOS43" s="613"/>
      <c r="AOT43" s="613"/>
      <c r="AOU43" s="613"/>
      <c r="AOV43" s="613"/>
      <c r="AOW43" s="613"/>
      <c r="AOX43" s="613"/>
      <c r="AOY43" s="613"/>
      <c r="AOZ43" s="613"/>
      <c r="APA43" s="613"/>
      <c r="APB43" s="613"/>
      <c r="APC43" s="613"/>
      <c r="APD43" s="613"/>
      <c r="APE43" s="613"/>
      <c r="APF43" s="613"/>
      <c r="APG43" s="613"/>
      <c r="APH43" s="613"/>
      <c r="API43" s="613"/>
      <c r="APJ43" s="613"/>
      <c r="APK43" s="613"/>
      <c r="APL43" s="613"/>
      <c r="APM43" s="613"/>
      <c r="APN43" s="613"/>
      <c r="APO43" s="613"/>
      <c r="APP43" s="613"/>
      <c r="APQ43" s="613"/>
      <c r="APR43" s="613"/>
      <c r="APS43" s="613"/>
      <c r="APT43" s="613"/>
      <c r="APU43" s="613"/>
      <c r="APV43" s="613"/>
      <c r="APW43" s="613"/>
      <c r="APX43" s="613"/>
      <c r="APY43" s="613"/>
      <c r="APZ43" s="613"/>
      <c r="AQA43" s="613"/>
      <c r="AQB43" s="613"/>
      <c r="AQC43" s="613"/>
      <c r="AQD43" s="613"/>
      <c r="AQE43" s="613"/>
      <c r="AQF43" s="613"/>
      <c r="AQG43" s="613"/>
      <c r="AQH43" s="613"/>
      <c r="AQI43" s="613"/>
      <c r="AQJ43" s="613"/>
      <c r="AQK43" s="613"/>
      <c r="AQL43" s="613"/>
      <c r="AQM43" s="613"/>
      <c r="AQN43" s="613"/>
      <c r="AQO43" s="613"/>
      <c r="AQP43" s="613"/>
      <c r="AQQ43" s="613"/>
      <c r="AQR43" s="613"/>
      <c r="AQS43" s="613"/>
      <c r="AQT43" s="613"/>
      <c r="AQU43" s="613"/>
      <c r="AQV43" s="613"/>
      <c r="AQW43" s="613"/>
      <c r="AQX43" s="613"/>
      <c r="AQY43" s="613"/>
      <c r="AQZ43" s="613"/>
      <c r="ARA43" s="613"/>
      <c r="ARB43" s="613"/>
      <c r="ARC43" s="613"/>
      <c r="ARD43" s="613"/>
      <c r="ARE43" s="613"/>
      <c r="ARF43" s="613"/>
      <c r="ARG43" s="613"/>
      <c r="ARH43" s="613"/>
      <c r="ARI43" s="613"/>
      <c r="ARJ43" s="613"/>
      <c r="ARK43" s="613"/>
      <c r="ARL43" s="613"/>
      <c r="ARM43" s="613"/>
      <c r="ARN43" s="613"/>
      <c r="ARO43" s="613"/>
      <c r="ARP43" s="613"/>
      <c r="ARQ43" s="613"/>
      <c r="ARR43" s="613"/>
      <c r="ARS43" s="613"/>
      <c r="ART43" s="613"/>
      <c r="ARU43" s="613"/>
      <c r="ARV43" s="613"/>
      <c r="ARW43" s="613"/>
      <c r="ARX43" s="613"/>
      <c r="ARY43" s="613"/>
      <c r="ARZ43" s="613"/>
      <c r="ASA43" s="613"/>
      <c r="ASB43" s="613"/>
      <c r="ASC43" s="613"/>
      <c r="ASD43" s="613"/>
      <c r="ASE43" s="613"/>
      <c r="ASF43" s="613"/>
      <c r="ASG43" s="613"/>
      <c r="ASH43" s="613"/>
      <c r="ASI43" s="613"/>
      <c r="ASJ43" s="613"/>
      <c r="ASK43" s="613"/>
      <c r="ASL43" s="613"/>
      <c r="ASM43" s="613"/>
      <c r="ASN43" s="613"/>
      <c r="ASO43" s="613"/>
      <c r="ASP43" s="613"/>
      <c r="ASQ43" s="613"/>
      <c r="ASR43" s="613"/>
      <c r="ASS43" s="613"/>
      <c r="AST43" s="613"/>
      <c r="ASU43" s="613"/>
      <c r="ASV43" s="613"/>
      <c r="ASW43" s="613"/>
      <c r="ASX43" s="613"/>
      <c r="ASY43" s="613"/>
      <c r="ASZ43" s="613"/>
      <c r="ATA43" s="613"/>
      <c r="ATB43" s="613"/>
      <c r="ATC43" s="613"/>
      <c r="ATD43" s="613"/>
      <c r="ATE43" s="613"/>
      <c r="ATF43" s="613"/>
      <c r="ATG43" s="613"/>
      <c r="ATH43" s="613"/>
      <c r="ATI43" s="613"/>
      <c r="ATJ43" s="613"/>
      <c r="ATK43" s="613"/>
      <c r="ATL43" s="613"/>
      <c r="ATM43" s="613"/>
      <c r="ATN43" s="613"/>
      <c r="ATO43" s="613"/>
      <c r="ATP43" s="613"/>
      <c r="ATQ43" s="613"/>
      <c r="ATR43" s="613"/>
      <c r="ATS43" s="613"/>
      <c r="ATT43" s="613"/>
      <c r="ATU43" s="613"/>
      <c r="ATV43" s="613"/>
      <c r="ATW43" s="613"/>
      <c r="ATX43" s="613"/>
      <c r="ATY43" s="613"/>
      <c r="ATZ43" s="613"/>
      <c r="AUA43" s="613"/>
      <c r="AUB43" s="613"/>
      <c r="AUC43" s="613"/>
      <c r="AUD43" s="613"/>
      <c r="AUE43" s="613"/>
      <c r="AUF43" s="613"/>
      <c r="AUG43" s="613"/>
      <c r="AUH43" s="613"/>
      <c r="AUI43" s="613"/>
      <c r="AUJ43" s="613"/>
      <c r="AUK43" s="613"/>
      <c r="AUL43" s="613"/>
      <c r="AUM43" s="613"/>
      <c r="AUN43" s="613"/>
      <c r="AUO43" s="613"/>
      <c r="AUP43" s="613"/>
      <c r="AUQ43" s="613"/>
      <c r="AUR43" s="613"/>
      <c r="AUS43" s="613"/>
      <c r="AUT43" s="613"/>
      <c r="AUU43" s="613"/>
      <c r="AUV43" s="613"/>
      <c r="AUW43" s="613"/>
      <c r="AUX43" s="613"/>
      <c r="AUY43" s="613"/>
      <c r="AUZ43" s="613"/>
      <c r="AVA43" s="613"/>
      <c r="AVB43" s="613"/>
      <c r="AVC43" s="613"/>
      <c r="AVD43" s="613"/>
      <c r="AVE43" s="613"/>
      <c r="AVF43" s="613"/>
      <c r="AVG43" s="613"/>
      <c r="AVH43" s="613"/>
      <c r="AVI43" s="613"/>
      <c r="AVJ43" s="613"/>
      <c r="AVK43" s="613"/>
      <c r="AVL43" s="613"/>
      <c r="AVM43" s="613"/>
      <c r="AVN43" s="613"/>
      <c r="AVO43" s="613"/>
      <c r="AVP43" s="613"/>
      <c r="AVQ43" s="613"/>
      <c r="AVR43" s="613"/>
      <c r="AVS43" s="613"/>
      <c r="AVT43" s="613"/>
      <c r="AVU43" s="613"/>
      <c r="AVV43" s="613"/>
      <c r="AVW43" s="613"/>
      <c r="AVX43" s="613"/>
      <c r="AVY43" s="613"/>
      <c r="AVZ43" s="613"/>
      <c r="AWA43" s="613"/>
      <c r="AWB43" s="613"/>
      <c r="AWC43" s="613"/>
      <c r="AWD43" s="613"/>
      <c r="AWE43" s="613"/>
      <c r="AWF43" s="613"/>
      <c r="AWG43" s="613"/>
      <c r="AWH43" s="613"/>
      <c r="AWI43" s="613"/>
      <c r="AWJ43" s="613"/>
      <c r="AWK43" s="613"/>
      <c r="AWL43" s="613"/>
      <c r="AWM43" s="613"/>
      <c r="AWN43" s="613"/>
      <c r="AWO43" s="613"/>
      <c r="AWP43" s="613"/>
      <c r="AWQ43" s="613"/>
      <c r="AWR43" s="613"/>
      <c r="AWS43" s="613"/>
      <c r="AWT43" s="613"/>
      <c r="AWU43" s="613"/>
      <c r="AWV43" s="613"/>
      <c r="AWW43" s="613"/>
      <c r="AWX43" s="613"/>
      <c r="AWY43" s="613"/>
      <c r="AWZ43" s="613"/>
      <c r="AXA43" s="613"/>
      <c r="AXB43" s="613"/>
      <c r="AXC43" s="613"/>
      <c r="AXD43" s="613"/>
      <c r="AXE43" s="613"/>
      <c r="AXF43" s="613"/>
      <c r="AXG43" s="613"/>
      <c r="AXH43" s="613"/>
      <c r="AXI43" s="613"/>
      <c r="AXJ43" s="613"/>
      <c r="AXK43" s="613"/>
      <c r="AXL43" s="613"/>
      <c r="AXM43" s="613"/>
      <c r="AXN43" s="613"/>
      <c r="AXO43" s="613"/>
      <c r="AXP43" s="613"/>
      <c r="AXQ43" s="613"/>
      <c r="AXR43" s="613"/>
      <c r="AXS43" s="613"/>
      <c r="AXT43" s="613"/>
      <c r="AXU43" s="613"/>
      <c r="AXV43" s="613"/>
      <c r="AXW43" s="613"/>
      <c r="AXX43" s="613"/>
      <c r="AXY43" s="613"/>
      <c r="AXZ43" s="613"/>
      <c r="AYA43" s="613"/>
      <c r="AYB43" s="613"/>
      <c r="AYC43" s="613"/>
      <c r="AYD43" s="613"/>
      <c r="AYE43" s="613"/>
      <c r="AYF43" s="613"/>
      <c r="AYG43" s="613"/>
      <c r="AYH43" s="613"/>
      <c r="AYI43" s="613"/>
      <c r="AYJ43" s="613"/>
      <c r="AYK43" s="613"/>
      <c r="AYL43" s="613"/>
      <c r="AYM43" s="613"/>
      <c r="AYN43" s="613"/>
      <c r="AYO43" s="613"/>
      <c r="AYP43" s="613"/>
      <c r="AYQ43" s="613"/>
      <c r="AYR43" s="613"/>
      <c r="AYS43" s="613"/>
      <c r="AYT43" s="613"/>
      <c r="AYU43" s="613"/>
      <c r="AYV43" s="613"/>
      <c r="AYW43" s="613"/>
      <c r="AYX43" s="613"/>
      <c r="AYY43" s="613"/>
      <c r="AYZ43" s="613"/>
      <c r="AZA43" s="613"/>
      <c r="AZB43" s="613"/>
      <c r="AZC43" s="613"/>
      <c r="AZD43" s="613"/>
      <c r="AZE43" s="613"/>
      <c r="AZF43" s="613"/>
      <c r="AZG43" s="613"/>
      <c r="AZH43" s="613"/>
      <c r="AZI43" s="613"/>
      <c r="AZJ43" s="613"/>
      <c r="AZK43" s="613"/>
      <c r="AZL43" s="613"/>
      <c r="AZM43" s="613"/>
      <c r="AZN43" s="613"/>
      <c r="AZO43" s="613"/>
      <c r="AZP43" s="613"/>
      <c r="AZQ43" s="613"/>
      <c r="AZR43" s="613"/>
      <c r="AZS43" s="613"/>
      <c r="AZT43" s="613"/>
      <c r="AZU43" s="613"/>
      <c r="AZV43" s="613"/>
      <c r="AZW43" s="613"/>
      <c r="AZX43" s="613"/>
      <c r="AZY43" s="613"/>
      <c r="AZZ43" s="613"/>
      <c r="BAA43" s="613"/>
      <c r="BAB43" s="613"/>
      <c r="BAC43" s="613"/>
      <c r="BAD43" s="613"/>
      <c r="BAE43" s="613"/>
      <c r="BAF43" s="613"/>
      <c r="BAG43" s="613"/>
      <c r="BAH43" s="613"/>
      <c r="BAI43" s="613"/>
      <c r="BAJ43" s="613"/>
      <c r="BAK43" s="613"/>
      <c r="BAL43" s="613"/>
      <c r="BAM43" s="613"/>
      <c r="BAN43" s="613"/>
      <c r="BAO43" s="613"/>
      <c r="BAP43" s="613"/>
      <c r="BAQ43" s="613"/>
      <c r="BAR43" s="613"/>
      <c r="BAS43" s="613"/>
      <c r="BAT43" s="613"/>
      <c r="BAU43" s="613"/>
      <c r="BAV43" s="613"/>
      <c r="BAW43" s="613"/>
      <c r="BAX43" s="613"/>
      <c r="BAY43" s="613"/>
      <c r="BAZ43" s="613"/>
      <c r="BBA43" s="613"/>
      <c r="BBB43" s="613"/>
      <c r="BBC43" s="613"/>
      <c r="BBD43" s="613"/>
      <c r="BBE43" s="613"/>
      <c r="BBF43" s="613"/>
      <c r="BBG43" s="613"/>
      <c r="BBH43" s="613"/>
      <c r="BBI43" s="613"/>
      <c r="BBJ43" s="613"/>
      <c r="BBK43" s="613"/>
      <c r="BBL43" s="613"/>
      <c r="BBM43" s="613"/>
      <c r="BBN43" s="613"/>
      <c r="BBO43" s="613"/>
      <c r="BBP43" s="613"/>
      <c r="BBQ43" s="613"/>
      <c r="BBR43" s="613"/>
      <c r="BBS43" s="613"/>
      <c r="BBT43" s="613"/>
      <c r="BBU43" s="613"/>
      <c r="BBV43" s="613"/>
      <c r="BBW43" s="613"/>
      <c r="BBX43" s="613"/>
      <c r="BBY43" s="613"/>
      <c r="BBZ43" s="613"/>
      <c r="BCA43" s="613"/>
      <c r="BCB43" s="613"/>
      <c r="BCC43" s="613"/>
      <c r="BCD43" s="613"/>
      <c r="BCE43" s="613"/>
      <c r="BCF43" s="613"/>
      <c r="BCG43" s="613"/>
      <c r="BCH43" s="613"/>
      <c r="BCI43" s="613"/>
      <c r="BCJ43" s="613"/>
      <c r="BCK43" s="613"/>
      <c r="BCL43" s="613"/>
      <c r="BCM43" s="613"/>
      <c r="BCN43" s="613"/>
      <c r="BCO43" s="613"/>
      <c r="BCP43" s="613"/>
      <c r="BCQ43" s="613"/>
      <c r="BCR43" s="613"/>
      <c r="BCS43" s="613"/>
      <c r="BCT43" s="613"/>
      <c r="BCU43" s="613"/>
      <c r="BCV43" s="613"/>
      <c r="BCW43" s="613"/>
      <c r="BCX43" s="613"/>
      <c r="BCY43" s="613"/>
      <c r="BCZ43" s="613"/>
      <c r="BDA43" s="613"/>
      <c r="BDB43" s="613"/>
      <c r="BDC43" s="613"/>
      <c r="BDD43" s="613"/>
      <c r="BDE43" s="613"/>
      <c r="BDF43" s="613"/>
      <c r="BDG43" s="613"/>
      <c r="BDH43" s="613"/>
      <c r="BDI43" s="613"/>
      <c r="BDJ43" s="613"/>
      <c r="BDK43" s="613"/>
      <c r="BDL43" s="613"/>
      <c r="BDM43" s="613"/>
      <c r="BDN43" s="613"/>
      <c r="BDO43" s="613"/>
      <c r="BDP43" s="613"/>
      <c r="BDQ43" s="613"/>
      <c r="BDR43" s="613"/>
      <c r="BDS43" s="613"/>
      <c r="BDT43" s="613"/>
      <c r="BDU43" s="613"/>
      <c r="BDV43" s="613"/>
      <c r="BDW43" s="613"/>
      <c r="BDX43" s="613"/>
      <c r="BDY43" s="613"/>
      <c r="BDZ43" s="613"/>
      <c r="BEA43" s="613"/>
      <c r="BEB43" s="613"/>
      <c r="BEC43" s="613"/>
      <c r="BED43" s="613"/>
      <c r="BEE43" s="613"/>
      <c r="BEF43" s="613"/>
      <c r="BEG43" s="613"/>
      <c r="BEH43" s="613"/>
      <c r="BEI43" s="613"/>
      <c r="BEJ43" s="613"/>
      <c r="BEK43" s="613"/>
      <c r="BEL43" s="613"/>
      <c r="BEM43" s="613"/>
      <c r="BEN43" s="613"/>
      <c r="BEO43" s="613"/>
      <c r="BEP43" s="613"/>
      <c r="BEQ43" s="613"/>
      <c r="BER43" s="613"/>
      <c r="BES43" s="613"/>
      <c r="BET43" s="613"/>
      <c r="BEU43" s="613"/>
      <c r="BEV43" s="613"/>
      <c r="BEW43" s="613"/>
      <c r="BEX43" s="613"/>
      <c r="BEY43" s="613"/>
      <c r="BEZ43" s="613"/>
      <c r="BFA43" s="613"/>
      <c r="BFB43" s="613"/>
      <c r="BFC43" s="613"/>
      <c r="BFD43" s="613"/>
      <c r="BFE43" s="613"/>
      <c r="BFF43" s="613"/>
      <c r="BFG43" s="613"/>
      <c r="BFH43" s="613"/>
      <c r="BFI43" s="613"/>
      <c r="BFJ43" s="613"/>
      <c r="BFK43" s="613"/>
      <c r="BFL43" s="613"/>
      <c r="BFM43" s="613"/>
      <c r="BFN43" s="613"/>
      <c r="BFO43" s="613"/>
      <c r="BFP43" s="613"/>
      <c r="BFQ43" s="613"/>
      <c r="BFR43" s="613"/>
      <c r="BFS43" s="613"/>
      <c r="BFT43" s="613"/>
      <c r="BFU43" s="613"/>
      <c r="BFV43" s="613"/>
      <c r="BFW43" s="613"/>
      <c r="BFX43" s="613"/>
      <c r="BFY43" s="613"/>
      <c r="BFZ43" s="613"/>
      <c r="BGA43" s="613"/>
      <c r="BGB43" s="613"/>
      <c r="BGC43" s="613"/>
      <c r="BGD43" s="613"/>
      <c r="BGE43" s="613"/>
      <c r="BGF43" s="613"/>
      <c r="BGG43" s="613"/>
      <c r="BGH43" s="613"/>
      <c r="BGI43" s="613"/>
      <c r="BGJ43" s="613"/>
      <c r="BGK43" s="613"/>
      <c r="BGL43" s="613"/>
      <c r="BGM43" s="613"/>
      <c r="BGN43" s="613"/>
      <c r="BGO43" s="613"/>
      <c r="BGP43" s="613"/>
      <c r="BGQ43" s="613"/>
      <c r="BGR43" s="613"/>
      <c r="BGS43" s="613"/>
      <c r="BGT43" s="613"/>
      <c r="BGU43" s="613"/>
      <c r="BGV43" s="613"/>
      <c r="BGW43" s="613"/>
      <c r="BGX43" s="613"/>
      <c r="BGY43" s="613"/>
      <c r="BGZ43" s="613"/>
      <c r="BHA43" s="613"/>
      <c r="BHB43" s="613"/>
      <c r="BHC43" s="613"/>
      <c r="BHD43" s="613"/>
      <c r="BHE43" s="613"/>
      <c r="BHF43" s="613"/>
      <c r="BHG43" s="613"/>
      <c r="BHH43" s="613"/>
      <c r="BHI43" s="613"/>
      <c r="BHJ43" s="613"/>
      <c r="BHK43" s="613"/>
      <c r="BHL43" s="613"/>
      <c r="BHM43" s="613"/>
      <c r="BHN43" s="613"/>
      <c r="BHO43" s="613"/>
      <c r="BHP43" s="613"/>
      <c r="BHQ43" s="613"/>
      <c r="BHR43" s="613"/>
      <c r="BHS43" s="613"/>
      <c r="BHT43" s="613"/>
      <c r="BHU43" s="613"/>
      <c r="BHV43" s="613"/>
      <c r="BHW43" s="613"/>
      <c r="BHX43" s="613"/>
      <c r="BHY43" s="613"/>
      <c r="BHZ43" s="613"/>
      <c r="BIA43" s="613"/>
      <c r="BIB43" s="613"/>
      <c r="BIC43" s="613"/>
      <c r="BID43" s="613"/>
      <c r="BIE43" s="613"/>
      <c r="BIF43" s="613"/>
      <c r="BIG43" s="613"/>
      <c r="BIH43" s="613"/>
      <c r="BII43" s="613"/>
      <c r="BIJ43" s="613"/>
      <c r="BIK43" s="613"/>
      <c r="BIL43" s="613"/>
      <c r="BIM43" s="613"/>
      <c r="BIN43" s="613"/>
      <c r="BIO43" s="613"/>
      <c r="BIP43" s="613"/>
      <c r="BIQ43" s="613"/>
      <c r="BIR43" s="613"/>
      <c r="BIS43" s="613"/>
      <c r="BIT43" s="613"/>
      <c r="BIU43" s="613"/>
      <c r="BIV43" s="613"/>
      <c r="BIW43" s="613"/>
      <c r="BIX43" s="613"/>
      <c r="BIY43" s="613"/>
      <c r="BIZ43" s="613"/>
      <c r="BJA43" s="613"/>
      <c r="BJB43" s="613"/>
      <c r="BJC43" s="613"/>
      <c r="BJD43" s="613"/>
      <c r="BJE43" s="613"/>
      <c r="BJF43" s="613"/>
      <c r="BJG43" s="613"/>
      <c r="BJH43" s="613"/>
      <c r="BJI43" s="613"/>
      <c r="BJJ43" s="613"/>
      <c r="BJK43" s="613"/>
      <c r="BJL43" s="613"/>
      <c r="BJM43" s="613"/>
      <c r="BJN43" s="613"/>
      <c r="BJO43" s="613"/>
      <c r="BJP43" s="613"/>
      <c r="BJQ43" s="613"/>
      <c r="BJR43" s="613"/>
      <c r="BJS43" s="613"/>
      <c r="BJT43" s="613"/>
      <c r="BJU43" s="613"/>
      <c r="BJV43" s="613"/>
      <c r="BJW43" s="613"/>
      <c r="BJX43" s="613"/>
      <c r="BJY43" s="613"/>
      <c r="BJZ43" s="613"/>
      <c r="BKA43" s="613"/>
      <c r="BKB43" s="613"/>
      <c r="BKC43" s="613"/>
      <c r="BKD43" s="613"/>
      <c r="BKE43" s="613"/>
      <c r="BKF43" s="613"/>
      <c r="BKG43" s="613"/>
      <c r="BKH43" s="613"/>
      <c r="BKI43" s="613"/>
      <c r="BKJ43" s="613"/>
      <c r="BKK43" s="613"/>
      <c r="BKL43" s="613"/>
      <c r="BKM43" s="613"/>
      <c r="BKN43" s="613"/>
      <c r="BKO43" s="613"/>
      <c r="BKP43" s="613"/>
      <c r="BKQ43" s="613"/>
      <c r="BKR43" s="613"/>
      <c r="BKS43" s="613"/>
      <c r="BKT43" s="613"/>
      <c r="BKU43" s="613"/>
      <c r="BKV43" s="613"/>
      <c r="BKW43" s="613"/>
      <c r="BKX43" s="613"/>
      <c r="BKY43" s="613"/>
      <c r="BKZ43" s="613"/>
      <c r="BLA43" s="613"/>
      <c r="BLB43" s="613"/>
      <c r="BLC43" s="613"/>
      <c r="BLD43" s="613"/>
      <c r="BLE43" s="613"/>
      <c r="BLF43" s="613"/>
      <c r="BLG43" s="613"/>
      <c r="BLH43" s="613"/>
      <c r="BLI43" s="613"/>
      <c r="BLJ43" s="613"/>
      <c r="BLK43" s="613"/>
      <c r="BLL43" s="613"/>
      <c r="BLM43" s="613"/>
      <c r="BLN43" s="613"/>
      <c r="BLO43" s="613"/>
      <c r="BLP43" s="613"/>
      <c r="BLQ43" s="613"/>
      <c r="BLR43" s="613"/>
      <c r="BLS43" s="613"/>
      <c r="BLT43" s="613"/>
      <c r="BLU43" s="613"/>
      <c r="BLV43" s="613"/>
      <c r="BLW43" s="613"/>
      <c r="BLX43" s="613"/>
      <c r="BLY43" s="613"/>
      <c r="BLZ43" s="613"/>
      <c r="BMA43" s="613"/>
      <c r="BMB43" s="613"/>
      <c r="BMC43" s="613"/>
      <c r="BMD43" s="613"/>
      <c r="BME43" s="613"/>
      <c r="BMF43" s="613"/>
      <c r="BMG43" s="613"/>
      <c r="BMH43" s="613"/>
      <c r="BMI43" s="613"/>
      <c r="BMJ43" s="613"/>
      <c r="BMK43" s="613"/>
      <c r="BML43" s="613"/>
      <c r="BMM43" s="613"/>
      <c r="BMN43" s="613"/>
      <c r="BMO43" s="613"/>
      <c r="BMP43" s="613"/>
      <c r="BMQ43" s="613"/>
      <c r="BMR43" s="613"/>
      <c r="BMS43" s="613"/>
      <c r="BMT43" s="613"/>
      <c r="BMU43" s="613"/>
      <c r="BMV43" s="613"/>
      <c r="BMW43" s="613"/>
      <c r="BMX43" s="613"/>
      <c r="BMY43" s="613"/>
      <c r="BMZ43" s="613"/>
      <c r="BNA43" s="613"/>
      <c r="BNB43" s="613"/>
      <c r="BNC43" s="613"/>
      <c r="BND43" s="613"/>
      <c r="BNE43" s="613"/>
      <c r="BNF43" s="613"/>
      <c r="BNG43" s="613"/>
      <c r="BNH43" s="613"/>
      <c r="BNI43" s="613"/>
      <c r="BNJ43" s="613"/>
      <c r="BNK43" s="613"/>
      <c r="BNL43" s="613"/>
      <c r="BNM43" s="613"/>
      <c r="BNN43" s="613"/>
      <c r="BNO43" s="613"/>
      <c r="BNP43" s="613"/>
      <c r="BNQ43" s="613"/>
      <c r="BNR43" s="613"/>
      <c r="BNS43" s="613"/>
      <c r="BNT43" s="613"/>
      <c r="BNU43" s="613"/>
      <c r="BNV43" s="613"/>
      <c r="BNW43" s="613"/>
      <c r="BNX43" s="613"/>
      <c r="BNY43" s="613"/>
      <c r="BNZ43" s="613"/>
      <c r="BOA43" s="613"/>
      <c r="BOB43" s="613"/>
      <c r="BOC43" s="613"/>
      <c r="BOD43" s="613"/>
      <c r="BOE43" s="613"/>
      <c r="BOF43" s="613"/>
      <c r="BOG43" s="613"/>
      <c r="BOH43" s="613"/>
      <c r="BOI43" s="613"/>
      <c r="BOJ43" s="613"/>
      <c r="BOK43" s="613"/>
      <c r="BOL43" s="613"/>
      <c r="BOM43" s="613"/>
      <c r="BON43" s="613"/>
      <c r="BOO43" s="613"/>
      <c r="BOP43" s="613"/>
      <c r="BOQ43" s="613"/>
      <c r="BOR43" s="613"/>
      <c r="BOS43" s="613"/>
      <c r="BOT43" s="613"/>
      <c r="BOU43" s="613"/>
      <c r="BOV43" s="613"/>
      <c r="BOW43" s="613"/>
      <c r="BOX43" s="613"/>
      <c r="BOY43" s="613"/>
      <c r="BOZ43" s="613"/>
      <c r="BPA43" s="613"/>
      <c r="BPB43" s="613"/>
      <c r="BPC43" s="613"/>
      <c r="BPD43" s="613"/>
      <c r="BPE43" s="613"/>
      <c r="BPF43" s="613"/>
      <c r="BPG43" s="613"/>
      <c r="BPH43" s="613"/>
      <c r="BPI43" s="613"/>
      <c r="BPJ43" s="613"/>
      <c r="BPK43" s="613"/>
      <c r="BPL43" s="613"/>
      <c r="BPM43" s="613"/>
      <c r="BPN43" s="613"/>
      <c r="BPO43" s="613"/>
      <c r="BPP43" s="613"/>
      <c r="BPQ43" s="613"/>
      <c r="BPR43" s="613"/>
      <c r="BPS43" s="613"/>
      <c r="BPT43" s="613"/>
      <c r="BPU43" s="613"/>
      <c r="BPV43" s="613"/>
      <c r="BPW43" s="613"/>
      <c r="BPX43" s="613"/>
      <c r="BPY43" s="613"/>
      <c r="BPZ43" s="613"/>
      <c r="BQA43" s="613"/>
      <c r="BQB43" s="613"/>
      <c r="BQC43" s="613"/>
      <c r="BQD43" s="613"/>
      <c r="BQE43" s="613"/>
      <c r="BQF43" s="613"/>
      <c r="BQG43" s="613"/>
      <c r="BQH43" s="613"/>
      <c r="BQI43" s="613"/>
      <c r="BQJ43" s="613"/>
      <c r="BQK43" s="613"/>
      <c r="BQL43" s="613"/>
      <c r="BQM43" s="613"/>
      <c r="BQN43" s="613"/>
      <c r="BQO43" s="613"/>
      <c r="BQP43" s="613"/>
      <c r="BQQ43" s="613"/>
      <c r="BQR43" s="613"/>
      <c r="BQS43" s="613"/>
      <c r="BQT43" s="613"/>
      <c r="BQU43" s="613"/>
      <c r="BQV43" s="613"/>
      <c r="BQW43" s="613"/>
      <c r="BQX43" s="613"/>
      <c r="BQY43" s="613"/>
      <c r="BQZ43" s="613"/>
      <c r="BRA43" s="613"/>
      <c r="BRB43" s="613"/>
      <c r="BRC43" s="613"/>
      <c r="BRD43" s="613"/>
      <c r="BRE43" s="613"/>
      <c r="BRF43" s="613"/>
      <c r="BRG43" s="613"/>
      <c r="BRH43" s="613"/>
      <c r="BRI43" s="613"/>
      <c r="BRJ43" s="613"/>
      <c r="BRK43" s="613"/>
      <c r="BRL43" s="613"/>
      <c r="BRM43" s="613"/>
      <c r="BRN43" s="613"/>
      <c r="BRO43" s="613"/>
      <c r="BRP43" s="613"/>
      <c r="BRQ43" s="613"/>
      <c r="BRR43" s="613"/>
      <c r="BRS43" s="613"/>
      <c r="BRT43" s="613"/>
      <c r="BRU43" s="613"/>
      <c r="BRV43" s="613"/>
      <c r="BRW43" s="613"/>
      <c r="BRX43" s="613"/>
      <c r="BRY43" s="613"/>
      <c r="BRZ43" s="613"/>
      <c r="BSA43" s="613"/>
      <c r="BSB43" s="613"/>
      <c r="BSC43" s="613"/>
      <c r="BSD43" s="613"/>
      <c r="BSE43" s="613"/>
      <c r="BSF43" s="613"/>
      <c r="BSG43" s="613"/>
      <c r="BSH43" s="613"/>
      <c r="BSI43" s="613"/>
      <c r="BSJ43" s="613"/>
      <c r="BSK43" s="613"/>
      <c r="BSL43" s="613"/>
      <c r="BSM43" s="613"/>
      <c r="BSN43" s="613"/>
      <c r="BSO43" s="613"/>
      <c r="BSP43" s="613"/>
      <c r="BSQ43" s="613"/>
      <c r="BSR43" s="613"/>
      <c r="BSS43" s="613"/>
      <c r="BST43" s="613"/>
      <c r="BSU43" s="613"/>
      <c r="BSV43" s="613"/>
      <c r="BSW43" s="613"/>
      <c r="BSX43" s="613"/>
      <c r="BSY43" s="613"/>
      <c r="BSZ43" s="613"/>
      <c r="BTA43" s="613"/>
      <c r="BTB43" s="613"/>
      <c r="BTC43" s="613"/>
      <c r="BTD43" s="613"/>
      <c r="BTE43" s="613"/>
      <c r="BTF43" s="613"/>
      <c r="BTG43" s="613"/>
      <c r="BTH43" s="613"/>
      <c r="BTI43" s="613"/>
      <c r="BTJ43" s="613"/>
      <c r="BTK43" s="613"/>
      <c r="BTL43" s="613"/>
      <c r="BTM43" s="613"/>
      <c r="BTN43" s="613"/>
      <c r="BTO43" s="613"/>
      <c r="BTP43" s="613"/>
      <c r="BTQ43" s="613"/>
      <c r="BTR43" s="613"/>
      <c r="BTS43" s="613"/>
      <c r="BTT43" s="613"/>
      <c r="BTU43" s="613"/>
      <c r="BTV43" s="613"/>
      <c r="BTW43" s="613"/>
      <c r="BTX43" s="613"/>
      <c r="BTY43" s="613"/>
      <c r="BTZ43" s="613"/>
      <c r="BUA43" s="613"/>
      <c r="BUB43" s="613"/>
      <c r="BUC43" s="613"/>
      <c r="BUD43" s="613"/>
      <c r="BUE43" s="613"/>
      <c r="BUF43" s="613"/>
      <c r="BUG43" s="613"/>
      <c r="BUH43" s="613"/>
      <c r="BUI43" s="613"/>
      <c r="BUJ43" s="613"/>
      <c r="BUK43" s="613"/>
      <c r="BUL43" s="613"/>
      <c r="BUM43" s="613"/>
      <c r="BUN43" s="613"/>
      <c r="BUO43" s="613"/>
      <c r="BUP43" s="613"/>
      <c r="BUQ43" s="613"/>
      <c r="BUR43" s="613"/>
      <c r="BUS43" s="613"/>
      <c r="BUT43" s="613"/>
      <c r="BUU43" s="613"/>
      <c r="BUV43" s="613"/>
      <c r="BUW43" s="613"/>
      <c r="BUX43" s="613"/>
      <c r="BUY43" s="613"/>
      <c r="BUZ43" s="613"/>
      <c r="BVA43" s="613"/>
      <c r="BVB43" s="613"/>
      <c r="BVC43" s="613"/>
      <c r="BVD43" s="613"/>
      <c r="BVE43" s="613"/>
      <c r="BVF43" s="613"/>
      <c r="BVG43" s="613"/>
      <c r="BVH43" s="613"/>
      <c r="BVI43" s="613"/>
      <c r="BVJ43" s="613"/>
      <c r="BVK43" s="613"/>
      <c r="BVL43" s="613"/>
      <c r="BVM43" s="613"/>
      <c r="BVN43" s="613"/>
      <c r="BVO43" s="613"/>
      <c r="BVP43" s="613"/>
      <c r="BVQ43" s="613"/>
      <c r="BVR43" s="613"/>
      <c r="BVS43" s="613"/>
      <c r="BVT43" s="613"/>
      <c r="BVU43" s="613"/>
      <c r="BVV43" s="613"/>
      <c r="BVW43" s="613"/>
      <c r="BVX43" s="613"/>
      <c r="BVY43" s="613"/>
      <c r="BVZ43" s="613"/>
      <c r="BWA43" s="613"/>
      <c r="BWB43" s="613"/>
      <c r="BWC43" s="613"/>
      <c r="BWD43" s="613"/>
      <c r="BWE43" s="613"/>
      <c r="BWF43" s="613"/>
      <c r="BWG43" s="613"/>
      <c r="BWH43" s="613"/>
      <c r="BWI43" s="613"/>
      <c r="BWJ43" s="613"/>
      <c r="BWK43" s="613"/>
      <c r="BWL43" s="613"/>
      <c r="BWM43" s="613"/>
      <c r="BWN43" s="613"/>
      <c r="BWO43" s="613"/>
      <c r="BWP43" s="613"/>
      <c r="BWQ43" s="613"/>
      <c r="BWR43" s="613"/>
      <c r="BWS43" s="613"/>
      <c r="BWT43" s="613"/>
      <c r="BWU43" s="613"/>
      <c r="BWV43" s="613"/>
      <c r="BWW43" s="613"/>
      <c r="BWX43" s="613"/>
      <c r="BWY43" s="613"/>
      <c r="BWZ43" s="613"/>
      <c r="BXA43" s="613"/>
      <c r="BXB43" s="613"/>
      <c r="BXC43" s="613"/>
      <c r="BXD43" s="613"/>
      <c r="BXE43" s="613"/>
      <c r="BXF43" s="613"/>
      <c r="BXG43" s="613"/>
      <c r="BXH43" s="613"/>
      <c r="BXI43" s="613"/>
      <c r="BXJ43" s="613"/>
      <c r="BXK43" s="613"/>
      <c r="BXL43" s="613"/>
      <c r="BXM43" s="613"/>
      <c r="BXN43" s="613"/>
      <c r="BXO43" s="613"/>
      <c r="BXP43" s="613"/>
      <c r="BXQ43" s="613"/>
      <c r="BXR43" s="613"/>
      <c r="BXS43" s="613"/>
      <c r="BXT43" s="613"/>
      <c r="BXU43" s="613"/>
      <c r="BXV43" s="613"/>
      <c r="BXW43" s="613"/>
      <c r="BXX43" s="613"/>
      <c r="BXY43" s="613"/>
      <c r="BXZ43" s="613"/>
      <c r="BYA43" s="613"/>
      <c r="BYB43" s="613"/>
      <c r="BYC43" s="613"/>
      <c r="BYD43" s="613"/>
      <c r="BYE43" s="613"/>
      <c r="BYF43" s="613"/>
      <c r="BYG43" s="613"/>
      <c r="BYH43" s="613"/>
      <c r="BYI43" s="613"/>
      <c r="BYJ43" s="613"/>
      <c r="BYK43" s="613"/>
      <c r="BYL43" s="613"/>
      <c r="BYM43" s="613"/>
      <c r="BYN43" s="613"/>
      <c r="BYO43" s="613"/>
      <c r="BYP43" s="613"/>
      <c r="BYQ43" s="613"/>
      <c r="BYR43" s="613"/>
      <c r="BYS43" s="613"/>
      <c r="BYT43" s="613"/>
      <c r="BYU43" s="613"/>
      <c r="BYV43" s="613"/>
      <c r="BYW43" s="613"/>
      <c r="BYX43" s="613"/>
      <c r="BYY43" s="613"/>
      <c r="BYZ43" s="613"/>
      <c r="BZA43" s="613"/>
      <c r="BZB43" s="613"/>
      <c r="BZC43" s="613"/>
      <c r="BZD43" s="613"/>
      <c r="BZE43" s="613"/>
      <c r="BZF43" s="613"/>
      <c r="BZG43" s="613"/>
      <c r="BZH43" s="613"/>
      <c r="BZI43" s="613"/>
      <c r="BZJ43" s="613"/>
      <c r="BZK43" s="613"/>
      <c r="BZL43" s="613"/>
      <c r="BZM43" s="613"/>
      <c r="BZN43" s="613"/>
      <c r="BZO43" s="613"/>
      <c r="BZP43" s="613"/>
      <c r="BZQ43" s="613"/>
      <c r="BZR43" s="613"/>
      <c r="BZS43" s="613"/>
      <c r="BZT43" s="613"/>
      <c r="BZU43" s="613"/>
      <c r="BZV43" s="613"/>
      <c r="BZW43" s="613"/>
      <c r="BZX43" s="613"/>
      <c r="BZY43" s="613"/>
      <c r="BZZ43" s="613"/>
      <c r="CAA43" s="613"/>
      <c r="CAB43" s="613"/>
      <c r="CAC43" s="613"/>
      <c r="CAD43" s="613"/>
      <c r="CAE43" s="613"/>
      <c r="CAF43" s="613"/>
      <c r="CAG43" s="613"/>
      <c r="CAH43" s="613"/>
      <c r="CAI43" s="613"/>
      <c r="CAJ43" s="613"/>
      <c r="CAK43" s="613"/>
      <c r="CAL43" s="613"/>
      <c r="CAM43" s="613"/>
      <c r="CAN43" s="613"/>
      <c r="CAO43" s="613"/>
      <c r="CAP43" s="613"/>
      <c r="CAQ43" s="613"/>
      <c r="CAR43" s="613"/>
      <c r="CAS43" s="613"/>
      <c r="CAT43" s="613"/>
      <c r="CAU43" s="613"/>
      <c r="CAV43" s="613"/>
      <c r="CAW43" s="613"/>
      <c r="CAX43" s="613"/>
      <c r="CAY43" s="613"/>
      <c r="CAZ43" s="613"/>
      <c r="CBA43" s="613"/>
      <c r="CBB43" s="613"/>
      <c r="CBC43" s="613"/>
      <c r="CBD43" s="613"/>
      <c r="CBE43" s="613"/>
      <c r="CBF43" s="613"/>
      <c r="CBG43" s="613"/>
      <c r="CBH43" s="613"/>
      <c r="CBI43" s="613"/>
      <c r="CBJ43" s="613"/>
      <c r="CBK43" s="613"/>
      <c r="CBL43" s="613"/>
      <c r="CBM43" s="613"/>
      <c r="CBN43" s="613"/>
      <c r="CBO43" s="613"/>
      <c r="CBP43" s="613"/>
      <c r="CBQ43" s="613"/>
      <c r="CBR43" s="613"/>
      <c r="CBS43" s="613"/>
      <c r="CBT43" s="613"/>
      <c r="CBU43" s="613"/>
      <c r="CBV43" s="613"/>
      <c r="CBW43" s="613"/>
      <c r="CBX43" s="613"/>
      <c r="CBY43" s="613"/>
      <c r="CBZ43" s="613"/>
      <c r="CCA43" s="613"/>
      <c r="CCB43" s="613"/>
      <c r="CCC43" s="613"/>
      <c r="CCD43" s="613"/>
      <c r="CCE43" s="613"/>
      <c r="CCF43" s="613"/>
      <c r="CCG43" s="613"/>
      <c r="CCH43" s="613"/>
      <c r="CCI43" s="613"/>
      <c r="CCJ43" s="613"/>
      <c r="CCK43" s="613"/>
      <c r="CCL43" s="613"/>
      <c r="CCM43" s="613"/>
      <c r="CCN43" s="613"/>
      <c r="CCO43" s="613"/>
      <c r="CCP43" s="613"/>
      <c r="CCQ43" s="613"/>
      <c r="CCR43" s="613"/>
      <c r="CCS43" s="613"/>
      <c r="CCT43" s="613"/>
      <c r="CCU43" s="613"/>
      <c r="CCV43" s="613"/>
      <c r="CCW43" s="613"/>
      <c r="CCX43" s="613"/>
      <c r="CCY43" s="613"/>
      <c r="CCZ43" s="613"/>
      <c r="CDA43" s="613"/>
      <c r="CDB43" s="613"/>
      <c r="CDC43" s="613"/>
      <c r="CDD43" s="613"/>
      <c r="CDE43" s="613"/>
      <c r="CDF43" s="613"/>
      <c r="CDG43" s="613"/>
      <c r="CDH43" s="613"/>
      <c r="CDI43" s="613"/>
      <c r="CDJ43" s="613"/>
      <c r="CDK43" s="613"/>
      <c r="CDL43" s="613"/>
      <c r="CDM43" s="613"/>
      <c r="CDN43" s="613"/>
      <c r="CDO43" s="613"/>
      <c r="CDP43" s="613"/>
      <c r="CDQ43" s="613"/>
      <c r="CDR43" s="613"/>
      <c r="CDS43" s="613"/>
      <c r="CDT43" s="613"/>
      <c r="CDU43" s="613"/>
      <c r="CDV43" s="613"/>
      <c r="CDW43" s="613"/>
      <c r="CDX43" s="613"/>
      <c r="CDY43" s="613"/>
      <c r="CDZ43" s="613"/>
      <c r="CEA43" s="613"/>
      <c r="CEB43" s="613"/>
      <c r="CEC43" s="613"/>
      <c r="CED43" s="613"/>
      <c r="CEE43" s="613"/>
      <c r="CEF43" s="613"/>
      <c r="CEG43" s="613"/>
      <c r="CEH43" s="613"/>
      <c r="CEI43" s="613"/>
      <c r="CEJ43" s="613"/>
      <c r="CEK43" s="613"/>
      <c r="CEL43" s="613"/>
      <c r="CEM43" s="613"/>
      <c r="CEN43" s="613"/>
      <c r="CEO43" s="613"/>
      <c r="CEP43" s="613"/>
      <c r="CEQ43" s="613"/>
      <c r="CER43" s="613"/>
      <c r="CES43" s="613"/>
      <c r="CET43" s="613"/>
      <c r="CEU43" s="613"/>
      <c r="CEV43" s="613"/>
      <c r="CEW43" s="613"/>
      <c r="CEX43" s="613"/>
      <c r="CEY43" s="613"/>
      <c r="CEZ43" s="613"/>
      <c r="CFA43" s="613"/>
      <c r="CFB43" s="613"/>
      <c r="CFC43" s="613"/>
      <c r="CFD43" s="613"/>
      <c r="CFE43" s="613"/>
      <c r="CFF43" s="613"/>
      <c r="CFG43" s="613"/>
      <c r="CFH43" s="613"/>
      <c r="CFI43" s="613"/>
      <c r="CFJ43" s="613"/>
      <c r="CFK43" s="613"/>
      <c r="CFL43" s="613"/>
      <c r="CFM43" s="613"/>
      <c r="CFN43" s="613"/>
      <c r="CFO43" s="613"/>
      <c r="CFP43" s="613"/>
      <c r="CFQ43" s="613"/>
      <c r="CFR43" s="613"/>
      <c r="CFS43" s="613"/>
      <c r="CFT43" s="613"/>
      <c r="CFU43" s="613"/>
      <c r="CFV43" s="613"/>
      <c r="CFW43" s="613"/>
      <c r="CFX43" s="613"/>
      <c r="CFY43" s="613"/>
      <c r="CFZ43" s="613"/>
      <c r="CGA43" s="613"/>
      <c r="CGB43" s="613"/>
      <c r="CGC43" s="613"/>
      <c r="CGD43" s="613"/>
      <c r="CGE43" s="613"/>
      <c r="CGF43" s="613"/>
      <c r="CGG43" s="613"/>
      <c r="CGH43" s="613"/>
      <c r="CGI43" s="613"/>
      <c r="CGJ43" s="613"/>
      <c r="CGK43" s="613"/>
      <c r="CGL43" s="613"/>
      <c r="CGM43" s="613"/>
      <c r="CGN43" s="613"/>
      <c r="CGO43" s="613"/>
      <c r="CGP43" s="613"/>
      <c r="CGQ43" s="613"/>
      <c r="CGR43" s="613"/>
      <c r="CGS43" s="613"/>
      <c r="CGT43" s="613"/>
      <c r="CGU43" s="613"/>
      <c r="CGV43" s="613"/>
      <c r="CGW43" s="613"/>
      <c r="CGX43" s="613"/>
      <c r="CGY43" s="613"/>
      <c r="CGZ43" s="613"/>
      <c r="CHA43" s="613"/>
      <c r="CHB43" s="613"/>
      <c r="CHC43" s="613"/>
      <c r="CHD43" s="613"/>
      <c r="CHE43" s="613"/>
      <c r="CHF43" s="613"/>
      <c r="CHG43" s="613"/>
      <c r="CHH43" s="613"/>
      <c r="CHI43" s="613"/>
      <c r="CHJ43" s="613"/>
      <c r="CHK43" s="613"/>
      <c r="CHL43" s="613"/>
      <c r="CHM43" s="613"/>
      <c r="CHN43" s="613"/>
      <c r="CHO43" s="613"/>
      <c r="CHP43" s="613"/>
      <c r="CHQ43" s="613"/>
      <c r="CHR43" s="613"/>
      <c r="CHS43" s="613"/>
      <c r="CHT43" s="613"/>
      <c r="CHU43" s="613"/>
      <c r="CHV43" s="613"/>
      <c r="CHW43" s="613"/>
      <c r="CHX43" s="613"/>
      <c r="CHY43" s="613"/>
      <c r="CHZ43" s="613"/>
      <c r="CIA43" s="613"/>
      <c r="CIB43" s="613"/>
      <c r="CIC43" s="613"/>
      <c r="CID43" s="613"/>
      <c r="CIE43" s="613"/>
      <c r="CIF43" s="613"/>
      <c r="CIG43" s="613"/>
      <c r="CIH43" s="613"/>
      <c r="CII43" s="613"/>
      <c r="CIJ43" s="613"/>
      <c r="CIK43" s="613"/>
      <c r="CIL43" s="613"/>
      <c r="CIM43" s="613"/>
      <c r="CIN43" s="613"/>
      <c r="CIO43" s="613"/>
      <c r="CIP43" s="613"/>
      <c r="CIQ43" s="613"/>
      <c r="CIR43" s="613"/>
      <c r="CIS43" s="613"/>
      <c r="CIT43" s="613"/>
      <c r="CIU43" s="613"/>
      <c r="CIV43" s="613"/>
      <c r="CIW43" s="613"/>
      <c r="CIX43" s="613"/>
      <c r="CIY43" s="613"/>
      <c r="CIZ43" s="613"/>
      <c r="CJA43" s="613"/>
      <c r="CJB43" s="613"/>
      <c r="CJC43" s="613"/>
      <c r="CJD43" s="613"/>
      <c r="CJE43" s="613"/>
      <c r="CJF43" s="613"/>
      <c r="CJG43" s="613"/>
      <c r="CJH43" s="613"/>
      <c r="CJI43" s="613"/>
      <c r="CJJ43" s="613"/>
      <c r="CJK43" s="613"/>
      <c r="CJL43" s="613"/>
      <c r="CJM43" s="613"/>
      <c r="CJN43" s="613"/>
      <c r="CJO43" s="613"/>
      <c r="CJP43" s="613"/>
      <c r="CJQ43" s="613"/>
      <c r="CJR43" s="613"/>
      <c r="CJS43" s="613"/>
      <c r="CJT43" s="613"/>
      <c r="CJU43" s="613"/>
      <c r="CJV43" s="613"/>
      <c r="CJW43" s="613"/>
      <c r="CJX43" s="613"/>
      <c r="CJY43" s="613"/>
      <c r="CJZ43" s="613"/>
      <c r="CKA43" s="613"/>
      <c r="CKB43" s="613"/>
      <c r="CKC43" s="613"/>
      <c r="CKD43" s="613"/>
      <c r="CKE43" s="613"/>
      <c r="CKF43" s="613"/>
      <c r="CKG43" s="613"/>
      <c r="CKH43" s="613"/>
      <c r="CKI43" s="613"/>
      <c r="CKJ43" s="613"/>
      <c r="CKK43" s="613"/>
      <c r="CKL43" s="613"/>
      <c r="CKM43" s="613"/>
      <c r="CKN43" s="613"/>
      <c r="CKO43" s="613"/>
      <c r="CKP43" s="613"/>
      <c r="CKQ43" s="613"/>
      <c r="CKR43" s="613"/>
      <c r="CKS43" s="613"/>
      <c r="CKT43" s="613"/>
      <c r="CKU43" s="613"/>
      <c r="CKV43" s="613"/>
      <c r="CKW43" s="613"/>
      <c r="CKX43" s="613"/>
      <c r="CKY43" s="613"/>
      <c r="CKZ43" s="613"/>
      <c r="CLA43" s="613"/>
      <c r="CLB43" s="613"/>
      <c r="CLC43" s="613"/>
      <c r="CLD43" s="613"/>
      <c r="CLE43" s="613"/>
      <c r="CLF43" s="613"/>
      <c r="CLG43" s="613"/>
      <c r="CLH43" s="613"/>
      <c r="CLI43" s="613"/>
      <c r="CLJ43" s="613"/>
      <c r="CLK43" s="613"/>
      <c r="CLL43" s="613"/>
      <c r="CLM43" s="613"/>
      <c r="CLN43" s="613"/>
      <c r="CLO43" s="613"/>
      <c r="CLP43" s="613"/>
      <c r="CLQ43" s="613"/>
    </row>
    <row r="44" spans="1:2357" x14ac:dyDescent="0.2">
      <c r="A44" s="11">
        <f t="shared" si="0"/>
        <v>0</v>
      </c>
      <c r="B44" s="12">
        <v>54</v>
      </c>
      <c r="C44" s="11" t="s">
        <v>1284</v>
      </c>
      <c r="D44" s="15" t="s">
        <v>45</v>
      </c>
      <c r="E44" s="12">
        <v>27</v>
      </c>
      <c r="F44" s="12">
        <v>54</v>
      </c>
      <c r="G44" s="12">
        <v>3</v>
      </c>
      <c r="H44" s="12">
        <f>IF(OR(AND($B$4&lt;=F44,D44="газ",'Данные и  результаты'!$I$14=1,G44=1,'Данные и  результаты'!$I$18=1),AND($B$4&lt;=F44,$B$4&gt;=48,D44="газ",'Данные и  результаты'!$I$14=1,G44=3,'Данные и  результаты'!$I$18=3),AND($B$4&lt;=F44,$B$4&gt;=20,D44="газ",'Данные и  результаты'!$I$14=1,G44=4,'Данные и  результаты'!$I$18=4),AND($B$4&lt;=F44,D44="газ",'Данные и  результаты'!$I$14=1,G44=5,'Данные и  результаты'!$I$18=5),AND($B$4&lt;=F44,D44="ж.топливо",'Данные и  результаты'!$I$14=2,G44=5,'Данные и  результаты'!$I$18=5),AND($B$4&lt;=F44,D44="газ",'Данные и  результаты'!$I$14=1,G44=6,'Данные и  результаты'!$I$18=6),AND($B$4&lt;=F44,D44="газ",'Данные и  результаты'!$I$14=1,G44=7,'Данные и  результаты'!$I$18=7),AND($B$4&lt;=F44,D44="газ",'Данные и  результаты'!$I$14=1,G44=8,'Данные и  результаты'!$I$18=8),AND($B$4&lt;=F44,D44="газ",'Данные и  результаты'!$I$14=1,G44=9,'Данные и  результаты'!$I$18=9),AND($B$4&lt;=F44,D44="газ",'Данные и  результаты'!$I$14=1,G44=10,'Данные и  результаты'!$I$18=10)),1,0)</f>
        <v>0</v>
      </c>
      <c r="I44" s="11">
        <v>25</v>
      </c>
      <c r="J44" s="164">
        <v>100007736</v>
      </c>
      <c r="K44" s="164">
        <v>100007755</v>
      </c>
      <c r="L44" s="166" t="str">
        <f>""</f>
        <v/>
      </c>
      <c r="M44" s="166" t="str">
        <f>""</f>
        <v/>
      </c>
      <c r="N44" s="166" t="s">
        <v>513</v>
      </c>
      <c r="P44" s="613">
        <v>37</v>
      </c>
      <c r="Q44" s="616" t="e">
        <f t="shared" si="19"/>
        <v>#N/A</v>
      </c>
      <c r="R44" s="616" t="e">
        <f t="shared" si="28"/>
        <v>#N/A</v>
      </c>
      <c r="S44" s="616" t="e">
        <f t="shared" si="20"/>
        <v>#N/A</v>
      </c>
      <c r="T44" s="616" t="e">
        <f t="shared" si="21"/>
        <v>#N/A</v>
      </c>
      <c r="U44" s="616" t="e">
        <f t="shared" si="22"/>
        <v>#N/A</v>
      </c>
      <c r="V44" s="616" t="e">
        <f t="shared" si="23"/>
        <v>#N/A</v>
      </c>
      <c r="W44" s="616" t="e">
        <f t="shared" si="24"/>
        <v>#N/A</v>
      </c>
      <c r="X44" s="616" t="e">
        <f t="shared" si="25"/>
        <v>#N/A</v>
      </c>
      <c r="Y44" s="616" t="e">
        <f t="shared" si="26"/>
        <v>#N/A</v>
      </c>
      <c r="Z44" s="616" t="e">
        <f t="shared" si="27"/>
        <v>#N/A</v>
      </c>
      <c r="AA44" s="616" t="e">
        <f t="shared" si="18"/>
        <v>#N/A</v>
      </c>
      <c r="AB44" s="618" t="str">
        <f t="shared" si="1"/>
        <v>-</v>
      </c>
      <c r="AC44" s="618" t="str">
        <f t="shared" si="2"/>
        <v/>
      </c>
      <c r="AD44" s="619" t="str">
        <f t="shared" si="3"/>
        <v/>
      </c>
      <c r="AE44" s="619" t="str">
        <f t="shared" si="4"/>
        <v/>
      </c>
      <c r="AF44" s="619" t="str">
        <f t="shared" si="5"/>
        <v/>
      </c>
      <c r="AG44" s="619" t="str">
        <f t="shared" si="6"/>
        <v/>
      </c>
      <c r="AH44" s="620" t="str">
        <f>IF(AND(OR(AG44=$I$50,AG44=$I$51,AG44=$I$55,AG44=$I$56,AG44=$I$58,AG44=$I$59),'Данные и  результаты'!$I$20=2,'Данные и  результаты'!$I$22=1),Котлы!Y44,IF(AND(OR(AG44=$I$50,AG44=$I$51,AG44=$I$55,AG44=$I$56,AG44=$I$58,AG44=$I$59),'Данные и  результаты'!$I$20=2,'Данные и  результаты'!$I$22=2),Котлы!Z44,IF(AND(OR(AG44=$I$10,AG44=$I$11,AG44=$I$19,AG44=$I$20,AG44=$I$27,AG44=$I$28,AG44=$I$33,AG44=$I$34),'Данные и  результаты'!$I$22=2,'Данные и  результаты'!$I$28=1),W44,IF(AND(OR(AG44=$I$10,AG44=$I$11,AG44=$I$19,AG44=$I$20,AG44=$I$27,AG44=$I$28,AG44=$I$33,AG44=$I$34),'Данные и  результаты'!$I$22=1),W44,IF(AND(OR(AG44=$I$10,AG44=$I$11,AG44=$I$19,AG44=$I$20,AG44=$I$27,AG44=$I$28,AG44=$I$33,AG44=$I$34),'Данные и  результаты'!$I$22=2,OR('Данные и  результаты'!$I$28=2,'Данные и  результаты'!$I$28=3,'Данные и  результаты'!$I$28=4,'Данные и  результаты'!$I$28=5)),X44,IF(ISNA(W44)=TRUE,"",IF(AND(ISERR(W44)=FALSE,'Данные и  результаты'!$I$22=1),Котлы!W44,IF(AND(ISERR(X44)=FALSE,'Данные и  результаты'!$I$22=2),Котлы!X44,""))))))))</f>
        <v/>
      </c>
      <c r="AI44" s="619" t="str">
        <f t="shared" si="7"/>
        <v/>
      </c>
      <c r="AJ44" s="613"/>
      <c r="AK44" s="613"/>
      <c r="AL44" s="613"/>
      <c r="AM44" s="613"/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/>
      <c r="AZ44" s="613"/>
      <c r="BA44" s="613"/>
      <c r="BB44" s="613"/>
      <c r="BC44" s="613"/>
      <c r="BD44" s="613"/>
      <c r="BE44" s="613"/>
      <c r="BF44" s="613"/>
      <c r="BG44" s="613"/>
      <c r="BH44" s="613"/>
      <c r="BI44" s="613"/>
      <c r="BJ44" s="613"/>
      <c r="BK44" s="613"/>
      <c r="BL44" s="613"/>
      <c r="BM44" s="613"/>
      <c r="BN44" s="613"/>
      <c r="BO44" s="613"/>
      <c r="BP44" s="613"/>
      <c r="BQ44" s="613"/>
      <c r="BR44" s="613"/>
      <c r="BS44" s="613"/>
      <c r="BT44" s="613"/>
      <c r="BU44" s="613"/>
      <c r="BV44" s="613"/>
      <c r="BW44" s="613"/>
      <c r="BX44" s="613"/>
      <c r="BY44" s="613"/>
      <c r="BZ44" s="613"/>
      <c r="CA44" s="613"/>
      <c r="CB44" s="613"/>
      <c r="CC44" s="613"/>
      <c r="CD44" s="613"/>
      <c r="CE44" s="613"/>
      <c r="CF44" s="613"/>
      <c r="CG44" s="613"/>
      <c r="CH44" s="613"/>
      <c r="CI44" s="613"/>
      <c r="CJ44" s="613"/>
      <c r="CK44" s="613"/>
      <c r="CL44" s="613"/>
      <c r="CM44" s="613"/>
      <c r="CN44" s="613"/>
      <c r="CO44" s="613"/>
      <c r="CP44" s="613"/>
      <c r="CQ44" s="613"/>
      <c r="CR44" s="613"/>
      <c r="CS44" s="613"/>
      <c r="CT44" s="613"/>
      <c r="CU44" s="613"/>
      <c r="CV44" s="613"/>
      <c r="CW44" s="613"/>
      <c r="CX44" s="613"/>
      <c r="CY44" s="613"/>
      <c r="CZ44" s="613"/>
      <c r="DA44" s="613"/>
      <c r="DB44" s="613"/>
      <c r="DC44" s="613"/>
      <c r="DD44" s="613"/>
      <c r="DE44" s="613"/>
      <c r="DF44" s="613"/>
      <c r="DG44" s="613"/>
      <c r="DH44" s="613"/>
      <c r="DI44" s="613"/>
      <c r="DJ44" s="613"/>
      <c r="DK44" s="613"/>
      <c r="DL44" s="613"/>
      <c r="DM44" s="613"/>
      <c r="DN44" s="613"/>
      <c r="DO44" s="613"/>
      <c r="DP44" s="613"/>
      <c r="DQ44" s="613"/>
      <c r="DR44" s="613"/>
      <c r="DS44" s="613"/>
      <c r="DT44" s="613"/>
      <c r="DU44" s="613"/>
      <c r="DV44" s="613"/>
      <c r="DW44" s="613"/>
      <c r="DX44" s="613"/>
      <c r="DY44" s="613"/>
      <c r="DZ44" s="613"/>
      <c r="EA44" s="613"/>
      <c r="EB44" s="613"/>
      <c r="EC44" s="613"/>
      <c r="ED44" s="613"/>
      <c r="EE44" s="613"/>
      <c r="EF44" s="613"/>
      <c r="EG44" s="613"/>
      <c r="EH44" s="613"/>
      <c r="EI44" s="613"/>
      <c r="EJ44" s="613"/>
      <c r="EK44" s="613"/>
      <c r="EL44" s="613"/>
      <c r="EM44" s="613"/>
      <c r="EN44" s="613"/>
      <c r="EO44" s="613"/>
      <c r="EP44" s="613"/>
      <c r="EQ44" s="613"/>
      <c r="ER44" s="613"/>
      <c r="ES44" s="613"/>
      <c r="ET44" s="613"/>
      <c r="EU44" s="613"/>
      <c r="EV44" s="613"/>
      <c r="EW44" s="613"/>
      <c r="EX44" s="613"/>
      <c r="EY44" s="613"/>
      <c r="EZ44" s="613"/>
      <c r="FA44" s="613"/>
      <c r="FB44" s="613"/>
      <c r="FC44" s="613"/>
      <c r="FD44" s="613"/>
      <c r="FE44" s="613"/>
      <c r="FF44" s="613"/>
      <c r="FG44" s="613"/>
      <c r="FH44" s="613"/>
      <c r="FI44" s="613"/>
      <c r="FJ44" s="613"/>
      <c r="FK44" s="613"/>
      <c r="FL44" s="613"/>
      <c r="FM44" s="613"/>
      <c r="FN44" s="613"/>
      <c r="FO44" s="613"/>
      <c r="FP44" s="613"/>
      <c r="FQ44" s="613"/>
      <c r="FR44" s="613"/>
      <c r="FS44" s="613"/>
      <c r="FT44" s="613"/>
      <c r="FU44" s="613"/>
      <c r="FV44" s="613"/>
      <c r="FW44" s="613"/>
      <c r="FX44" s="613"/>
      <c r="FY44" s="613"/>
      <c r="FZ44" s="613"/>
      <c r="GA44" s="613"/>
      <c r="GB44" s="613"/>
      <c r="GC44" s="613"/>
      <c r="GD44" s="613"/>
      <c r="GE44" s="613"/>
      <c r="GF44" s="613"/>
      <c r="GG44" s="613"/>
      <c r="GH44" s="613"/>
      <c r="GI44" s="613"/>
      <c r="GJ44" s="613"/>
      <c r="GK44" s="613"/>
      <c r="GL44" s="613"/>
      <c r="GM44" s="613"/>
      <c r="GN44" s="613"/>
      <c r="GO44" s="613"/>
      <c r="GP44" s="613"/>
      <c r="GQ44" s="613"/>
      <c r="GR44" s="613"/>
      <c r="GS44" s="613"/>
      <c r="GT44" s="613"/>
      <c r="GU44" s="613"/>
      <c r="GV44" s="613"/>
      <c r="GW44" s="613"/>
      <c r="GX44" s="613"/>
      <c r="GY44" s="613"/>
      <c r="GZ44" s="613"/>
      <c r="HA44" s="613"/>
      <c r="HB44" s="613"/>
      <c r="HC44" s="613"/>
      <c r="HD44" s="613"/>
      <c r="HE44" s="613"/>
      <c r="HF44" s="613"/>
      <c r="HG44" s="613"/>
      <c r="HH44" s="613"/>
      <c r="HI44" s="613"/>
      <c r="HJ44" s="613"/>
      <c r="HK44" s="613"/>
      <c r="HL44" s="613"/>
      <c r="HM44" s="613"/>
      <c r="HN44" s="613"/>
      <c r="HO44" s="613"/>
      <c r="HP44" s="613"/>
      <c r="HQ44" s="613"/>
      <c r="HR44" s="613"/>
      <c r="HS44" s="613"/>
      <c r="HT44" s="613"/>
      <c r="HU44" s="613"/>
      <c r="HV44" s="613"/>
      <c r="HW44" s="613"/>
      <c r="HX44" s="613"/>
      <c r="HY44" s="613"/>
      <c r="HZ44" s="613"/>
      <c r="IA44" s="613"/>
      <c r="IB44" s="613"/>
      <c r="IC44" s="613"/>
      <c r="ID44" s="613"/>
      <c r="IE44" s="613"/>
      <c r="IF44" s="613"/>
      <c r="IG44" s="613"/>
      <c r="IH44" s="613"/>
      <c r="II44" s="613"/>
      <c r="IJ44" s="613"/>
      <c r="IK44" s="613"/>
      <c r="IL44" s="613"/>
      <c r="IM44" s="613"/>
      <c r="IN44" s="613"/>
      <c r="IO44" s="613"/>
      <c r="IP44" s="613"/>
      <c r="IQ44" s="613"/>
      <c r="IR44" s="613"/>
      <c r="IS44" s="613"/>
      <c r="IT44" s="613"/>
      <c r="IU44" s="613"/>
      <c r="IV44" s="613"/>
      <c r="IW44" s="613"/>
      <c r="IX44" s="613"/>
      <c r="IY44" s="613"/>
      <c r="IZ44" s="613"/>
      <c r="JA44" s="613"/>
      <c r="JB44" s="613"/>
      <c r="JC44" s="613"/>
      <c r="JD44" s="613"/>
      <c r="JE44" s="613"/>
      <c r="JF44" s="613"/>
      <c r="JG44" s="613"/>
      <c r="JH44" s="613"/>
      <c r="JI44" s="613"/>
      <c r="JJ44" s="613"/>
      <c r="JK44" s="613"/>
      <c r="JL44" s="613"/>
      <c r="JM44" s="613"/>
      <c r="JN44" s="613"/>
      <c r="JO44" s="613"/>
      <c r="JP44" s="613"/>
      <c r="JQ44" s="613"/>
      <c r="JR44" s="613"/>
      <c r="JS44" s="613"/>
      <c r="JT44" s="613"/>
      <c r="JU44" s="613"/>
      <c r="JV44" s="613"/>
      <c r="JW44" s="613"/>
      <c r="JX44" s="613"/>
      <c r="JY44" s="613"/>
      <c r="JZ44" s="613"/>
      <c r="KA44" s="613"/>
      <c r="KB44" s="613"/>
      <c r="KC44" s="613"/>
      <c r="KD44" s="613"/>
      <c r="KE44" s="613"/>
      <c r="KF44" s="613"/>
      <c r="KG44" s="613"/>
      <c r="KH44" s="613"/>
      <c r="KI44" s="613"/>
      <c r="KJ44" s="613"/>
      <c r="KK44" s="613"/>
      <c r="KL44" s="613"/>
      <c r="KM44" s="613"/>
      <c r="KN44" s="613"/>
      <c r="KO44" s="613"/>
      <c r="KP44" s="613"/>
      <c r="KQ44" s="613"/>
      <c r="KR44" s="613"/>
      <c r="KS44" s="613"/>
      <c r="KT44" s="613"/>
      <c r="KU44" s="613"/>
      <c r="KV44" s="613"/>
      <c r="KW44" s="613"/>
      <c r="KX44" s="613"/>
      <c r="KY44" s="613"/>
      <c r="KZ44" s="613"/>
      <c r="LA44" s="613"/>
      <c r="LB44" s="613"/>
      <c r="LC44" s="613"/>
      <c r="LD44" s="613"/>
      <c r="LE44" s="613"/>
      <c r="LF44" s="613"/>
      <c r="LG44" s="613"/>
      <c r="LH44" s="613"/>
      <c r="LI44" s="613"/>
      <c r="LJ44" s="613"/>
      <c r="LK44" s="613"/>
      <c r="LL44" s="613"/>
      <c r="LM44" s="613"/>
      <c r="LN44" s="613"/>
      <c r="LO44" s="613"/>
      <c r="LP44" s="613"/>
      <c r="LQ44" s="613"/>
      <c r="LR44" s="613"/>
      <c r="LS44" s="613"/>
      <c r="LT44" s="613"/>
      <c r="LU44" s="613"/>
      <c r="LV44" s="613"/>
      <c r="LW44" s="613"/>
      <c r="LX44" s="613"/>
      <c r="LY44" s="613"/>
      <c r="LZ44" s="613"/>
      <c r="MA44" s="613"/>
      <c r="MB44" s="613"/>
      <c r="MC44" s="613"/>
      <c r="MD44" s="613"/>
      <c r="ME44" s="613"/>
      <c r="MF44" s="613"/>
      <c r="MG44" s="613"/>
      <c r="MH44" s="613"/>
      <c r="MI44" s="613"/>
      <c r="MJ44" s="613"/>
      <c r="MK44" s="613"/>
      <c r="ML44" s="613"/>
      <c r="MM44" s="613"/>
      <c r="MN44" s="613"/>
      <c r="MO44" s="613"/>
      <c r="MP44" s="613"/>
      <c r="MQ44" s="613"/>
      <c r="MR44" s="613"/>
      <c r="MS44" s="613"/>
      <c r="MT44" s="613"/>
      <c r="MU44" s="613"/>
      <c r="MV44" s="613"/>
      <c r="MW44" s="613"/>
      <c r="MX44" s="613"/>
      <c r="MY44" s="613"/>
      <c r="MZ44" s="613"/>
      <c r="NA44" s="613"/>
      <c r="NB44" s="613"/>
      <c r="NC44" s="613"/>
      <c r="ND44" s="613"/>
      <c r="NE44" s="613"/>
      <c r="NF44" s="613"/>
      <c r="NG44" s="613"/>
      <c r="NH44" s="613"/>
      <c r="NI44" s="613"/>
      <c r="NJ44" s="613"/>
      <c r="NK44" s="613"/>
      <c r="NL44" s="613"/>
      <c r="NM44" s="613"/>
      <c r="NN44" s="613"/>
      <c r="NO44" s="613"/>
      <c r="NP44" s="613"/>
      <c r="NQ44" s="613"/>
      <c r="NR44" s="613"/>
      <c r="NS44" s="613"/>
      <c r="NT44" s="613"/>
      <c r="NU44" s="613"/>
      <c r="NV44" s="613"/>
      <c r="NW44" s="613"/>
      <c r="NX44" s="613"/>
      <c r="NY44" s="613"/>
      <c r="NZ44" s="613"/>
      <c r="OA44" s="613"/>
      <c r="OB44" s="613"/>
      <c r="OC44" s="613"/>
      <c r="OD44" s="613"/>
      <c r="OE44" s="613"/>
      <c r="OF44" s="613"/>
      <c r="OG44" s="613"/>
      <c r="OH44" s="613"/>
      <c r="OI44" s="613"/>
      <c r="OJ44" s="613"/>
      <c r="OK44" s="613"/>
      <c r="OL44" s="613"/>
      <c r="OM44" s="613"/>
      <c r="ON44" s="613"/>
      <c r="OO44" s="613"/>
      <c r="OP44" s="613"/>
      <c r="OQ44" s="613"/>
      <c r="OR44" s="613"/>
      <c r="OS44" s="613"/>
      <c r="OT44" s="613"/>
      <c r="OU44" s="613"/>
      <c r="OV44" s="613"/>
      <c r="OW44" s="613"/>
      <c r="OX44" s="613"/>
      <c r="OY44" s="613"/>
      <c r="OZ44" s="613"/>
      <c r="PA44" s="613"/>
      <c r="PB44" s="613"/>
      <c r="PC44" s="613"/>
      <c r="PD44" s="613"/>
      <c r="PE44" s="613"/>
      <c r="PF44" s="613"/>
      <c r="PG44" s="613"/>
      <c r="PH44" s="613"/>
      <c r="PI44" s="613"/>
      <c r="PJ44" s="613"/>
      <c r="PK44" s="613"/>
      <c r="PL44" s="613"/>
      <c r="PM44" s="613"/>
      <c r="PN44" s="613"/>
      <c r="PO44" s="613"/>
      <c r="PP44" s="613"/>
      <c r="PQ44" s="613"/>
      <c r="PR44" s="613"/>
      <c r="PS44" s="613"/>
      <c r="PT44" s="613"/>
      <c r="PU44" s="613"/>
      <c r="PV44" s="613"/>
      <c r="PW44" s="613"/>
      <c r="PX44" s="613"/>
      <c r="PY44" s="613"/>
      <c r="PZ44" s="613"/>
      <c r="QA44" s="613"/>
      <c r="QB44" s="613"/>
      <c r="QC44" s="613"/>
      <c r="QD44" s="613"/>
      <c r="QE44" s="613"/>
      <c r="QF44" s="613"/>
      <c r="QG44" s="613"/>
      <c r="QH44" s="613"/>
      <c r="QI44" s="613"/>
      <c r="QJ44" s="613"/>
      <c r="QK44" s="613"/>
      <c r="QL44" s="613"/>
      <c r="QM44" s="613"/>
      <c r="QN44" s="613"/>
      <c r="QO44" s="613"/>
      <c r="QP44" s="613"/>
      <c r="QQ44" s="613"/>
      <c r="QR44" s="613"/>
      <c r="QS44" s="613"/>
      <c r="QT44" s="613"/>
      <c r="QU44" s="613"/>
      <c r="QV44" s="613"/>
      <c r="QW44" s="613"/>
      <c r="QX44" s="613"/>
      <c r="QY44" s="613"/>
      <c r="QZ44" s="613"/>
      <c r="RA44" s="613"/>
      <c r="RB44" s="613"/>
      <c r="RC44" s="613"/>
      <c r="RD44" s="613"/>
      <c r="RE44" s="613"/>
      <c r="RF44" s="613"/>
      <c r="RG44" s="613"/>
      <c r="RH44" s="613"/>
      <c r="RI44" s="613"/>
      <c r="RJ44" s="613"/>
      <c r="RK44" s="613"/>
      <c r="RL44" s="613"/>
      <c r="RM44" s="613"/>
      <c r="RN44" s="613"/>
      <c r="RO44" s="613"/>
      <c r="RP44" s="613"/>
      <c r="RQ44" s="613"/>
      <c r="RR44" s="613"/>
      <c r="RS44" s="613"/>
      <c r="RT44" s="613"/>
      <c r="RU44" s="613"/>
      <c r="RV44" s="613"/>
      <c r="RW44" s="613"/>
      <c r="RX44" s="613"/>
      <c r="RY44" s="613"/>
      <c r="RZ44" s="613"/>
      <c r="SA44" s="613"/>
      <c r="SB44" s="613"/>
      <c r="SC44" s="613"/>
      <c r="SD44" s="613"/>
      <c r="SE44" s="613"/>
      <c r="SF44" s="613"/>
      <c r="SG44" s="613"/>
      <c r="SH44" s="613"/>
      <c r="SI44" s="613"/>
      <c r="SJ44" s="613"/>
      <c r="SK44" s="613"/>
      <c r="SL44" s="613"/>
      <c r="SM44" s="613"/>
      <c r="SN44" s="613"/>
      <c r="SO44" s="613"/>
      <c r="SP44" s="613"/>
      <c r="SQ44" s="613"/>
      <c r="SR44" s="613"/>
      <c r="SS44" s="613"/>
      <c r="ST44" s="613"/>
      <c r="SU44" s="613"/>
      <c r="SV44" s="613"/>
      <c r="SW44" s="613"/>
      <c r="SX44" s="613"/>
      <c r="SY44" s="613"/>
      <c r="SZ44" s="613"/>
      <c r="TA44" s="613"/>
      <c r="TB44" s="613"/>
      <c r="TC44" s="613"/>
      <c r="TD44" s="613"/>
      <c r="TE44" s="613"/>
      <c r="TF44" s="613"/>
      <c r="TG44" s="613"/>
      <c r="TH44" s="613"/>
      <c r="TI44" s="613"/>
      <c r="TJ44" s="613"/>
      <c r="TK44" s="613"/>
      <c r="TL44" s="613"/>
      <c r="TM44" s="613"/>
      <c r="TN44" s="613"/>
      <c r="TO44" s="613"/>
      <c r="TP44" s="613"/>
      <c r="TQ44" s="613"/>
      <c r="TR44" s="613"/>
      <c r="TS44" s="613"/>
      <c r="TT44" s="613"/>
      <c r="TU44" s="613"/>
      <c r="TV44" s="613"/>
      <c r="TW44" s="613"/>
      <c r="TX44" s="613"/>
      <c r="TY44" s="613"/>
      <c r="TZ44" s="613"/>
      <c r="UA44" s="613"/>
      <c r="UB44" s="613"/>
      <c r="UC44" s="613"/>
      <c r="UD44" s="613"/>
      <c r="UE44" s="613"/>
      <c r="UF44" s="613"/>
      <c r="UG44" s="613"/>
      <c r="UH44" s="613"/>
      <c r="UI44" s="613"/>
      <c r="UJ44" s="613"/>
      <c r="UK44" s="613"/>
      <c r="UL44" s="613"/>
      <c r="UM44" s="613"/>
      <c r="UN44" s="613"/>
      <c r="UO44" s="613"/>
      <c r="UP44" s="613"/>
      <c r="UQ44" s="613"/>
      <c r="UR44" s="613"/>
      <c r="US44" s="613"/>
      <c r="UT44" s="613"/>
      <c r="UU44" s="613"/>
      <c r="UV44" s="613"/>
      <c r="UW44" s="613"/>
      <c r="UX44" s="613"/>
      <c r="UY44" s="613"/>
      <c r="UZ44" s="613"/>
      <c r="VA44" s="613"/>
      <c r="VB44" s="613"/>
      <c r="VC44" s="613"/>
      <c r="VD44" s="613"/>
      <c r="VE44" s="613"/>
      <c r="VF44" s="613"/>
      <c r="VG44" s="613"/>
      <c r="VH44" s="613"/>
      <c r="VI44" s="613"/>
      <c r="VJ44" s="613"/>
      <c r="VK44" s="613"/>
      <c r="VL44" s="613"/>
      <c r="VM44" s="613"/>
      <c r="VN44" s="613"/>
      <c r="VO44" s="613"/>
      <c r="VP44" s="613"/>
      <c r="VQ44" s="613"/>
      <c r="VR44" s="613"/>
      <c r="VS44" s="613"/>
      <c r="VT44" s="613"/>
      <c r="VU44" s="613"/>
      <c r="VV44" s="613"/>
      <c r="VW44" s="613"/>
      <c r="VX44" s="613"/>
      <c r="VY44" s="613"/>
      <c r="VZ44" s="613"/>
      <c r="WA44" s="613"/>
      <c r="WB44" s="613"/>
      <c r="WC44" s="613"/>
      <c r="WD44" s="613"/>
      <c r="WE44" s="613"/>
      <c r="WF44" s="613"/>
      <c r="WG44" s="613"/>
      <c r="WH44" s="613"/>
      <c r="WI44" s="613"/>
      <c r="WJ44" s="613"/>
      <c r="WK44" s="613"/>
      <c r="WL44" s="613"/>
      <c r="WM44" s="613"/>
      <c r="WN44" s="613"/>
      <c r="WO44" s="613"/>
      <c r="WP44" s="613"/>
      <c r="WQ44" s="613"/>
      <c r="WR44" s="613"/>
      <c r="WS44" s="613"/>
      <c r="WT44" s="613"/>
      <c r="WU44" s="613"/>
      <c r="WV44" s="613"/>
      <c r="WW44" s="613"/>
      <c r="WX44" s="613"/>
      <c r="WY44" s="613"/>
      <c r="WZ44" s="613"/>
      <c r="XA44" s="613"/>
      <c r="XB44" s="613"/>
      <c r="XC44" s="613"/>
      <c r="XD44" s="613"/>
      <c r="XE44" s="613"/>
      <c r="XF44" s="613"/>
      <c r="XG44" s="613"/>
      <c r="XH44" s="613"/>
      <c r="XI44" s="613"/>
      <c r="XJ44" s="613"/>
      <c r="XK44" s="613"/>
      <c r="XL44" s="613"/>
      <c r="XM44" s="613"/>
      <c r="XN44" s="613"/>
      <c r="XO44" s="613"/>
      <c r="XP44" s="613"/>
      <c r="XQ44" s="613"/>
      <c r="XR44" s="613"/>
      <c r="XS44" s="613"/>
      <c r="XT44" s="613"/>
      <c r="XU44" s="613"/>
      <c r="XV44" s="613"/>
      <c r="XW44" s="613"/>
      <c r="XX44" s="613"/>
      <c r="XY44" s="613"/>
      <c r="XZ44" s="613"/>
      <c r="YA44" s="613"/>
      <c r="YB44" s="613"/>
      <c r="YC44" s="613"/>
      <c r="YD44" s="613"/>
      <c r="YE44" s="613"/>
      <c r="YF44" s="613"/>
      <c r="YG44" s="613"/>
      <c r="YH44" s="613"/>
      <c r="YI44" s="613"/>
      <c r="YJ44" s="613"/>
      <c r="YK44" s="613"/>
      <c r="YL44" s="613"/>
      <c r="YM44" s="613"/>
      <c r="YN44" s="613"/>
      <c r="YO44" s="613"/>
      <c r="YP44" s="613"/>
      <c r="YQ44" s="613"/>
      <c r="YR44" s="613"/>
      <c r="YS44" s="613"/>
      <c r="YT44" s="613"/>
      <c r="YU44" s="613"/>
      <c r="YV44" s="613"/>
      <c r="YW44" s="613"/>
      <c r="YX44" s="613"/>
      <c r="YY44" s="613"/>
      <c r="YZ44" s="613"/>
      <c r="ZA44" s="613"/>
      <c r="ZB44" s="613"/>
      <c r="ZC44" s="613"/>
      <c r="ZD44" s="613"/>
      <c r="ZE44" s="613"/>
      <c r="ZF44" s="613"/>
      <c r="ZG44" s="613"/>
      <c r="ZH44" s="613"/>
      <c r="ZI44" s="613"/>
      <c r="ZJ44" s="613"/>
      <c r="ZK44" s="613"/>
      <c r="ZL44" s="613"/>
      <c r="ZM44" s="613"/>
      <c r="ZN44" s="613"/>
      <c r="ZO44" s="613"/>
      <c r="ZP44" s="613"/>
      <c r="ZQ44" s="613"/>
      <c r="ZR44" s="613"/>
      <c r="ZS44" s="613"/>
      <c r="ZT44" s="613"/>
      <c r="ZU44" s="613"/>
      <c r="ZV44" s="613"/>
      <c r="ZW44" s="613"/>
      <c r="ZX44" s="613"/>
      <c r="ZY44" s="613"/>
      <c r="ZZ44" s="613"/>
      <c r="AAA44" s="613"/>
      <c r="AAB44" s="613"/>
      <c r="AAC44" s="613"/>
      <c r="AAD44" s="613"/>
      <c r="AAE44" s="613"/>
      <c r="AAF44" s="613"/>
      <c r="AAG44" s="613"/>
      <c r="AAH44" s="613"/>
      <c r="AAI44" s="613"/>
      <c r="AAJ44" s="613"/>
      <c r="AAK44" s="613"/>
      <c r="AAL44" s="613"/>
      <c r="AAM44" s="613"/>
      <c r="AAN44" s="613"/>
      <c r="AAO44" s="613"/>
      <c r="AAP44" s="613"/>
      <c r="AAQ44" s="613"/>
      <c r="AAR44" s="613"/>
      <c r="AAS44" s="613"/>
      <c r="AAT44" s="613"/>
      <c r="AAU44" s="613"/>
      <c r="AAV44" s="613"/>
      <c r="AAW44" s="613"/>
      <c r="AAX44" s="613"/>
      <c r="AAY44" s="613"/>
      <c r="AAZ44" s="613"/>
      <c r="ABA44" s="613"/>
      <c r="ABB44" s="613"/>
      <c r="ABC44" s="613"/>
      <c r="ABD44" s="613"/>
      <c r="ABE44" s="613"/>
      <c r="ABF44" s="613"/>
      <c r="ABG44" s="613"/>
      <c r="ABH44" s="613"/>
      <c r="ABI44" s="613"/>
      <c r="ABJ44" s="613"/>
      <c r="ABK44" s="613"/>
      <c r="ABL44" s="613"/>
      <c r="ABM44" s="613"/>
      <c r="ABN44" s="613"/>
      <c r="ABO44" s="613"/>
      <c r="ABP44" s="613"/>
      <c r="ABQ44" s="613"/>
      <c r="ABR44" s="613"/>
      <c r="ABS44" s="613"/>
      <c r="ABT44" s="613"/>
      <c r="ABU44" s="613"/>
      <c r="ABV44" s="613"/>
      <c r="ABW44" s="613"/>
      <c r="ABX44" s="613"/>
      <c r="ABY44" s="613"/>
      <c r="ABZ44" s="613"/>
      <c r="ACA44" s="613"/>
      <c r="ACB44" s="613"/>
      <c r="ACC44" s="613"/>
      <c r="ACD44" s="613"/>
      <c r="ACE44" s="613"/>
      <c r="ACF44" s="613"/>
      <c r="ACG44" s="613"/>
      <c r="ACH44" s="613"/>
      <c r="ACI44" s="613"/>
      <c r="ACJ44" s="613"/>
      <c r="ACK44" s="613"/>
      <c r="ACL44" s="613"/>
      <c r="ACM44" s="613"/>
      <c r="ACN44" s="613"/>
      <c r="ACO44" s="613"/>
      <c r="ACP44" s="613"/>
      <c r="ACQ44" s="613"/>
      <c r="ACR44" s="613"/>
      <c r="ACS44" s="613"/>
      <c r="ACT44" s="613"/>
      <c r="ACU44" s="613"/>
      <c r="ACV44" s="613"/>
      <c r="ACW44" s="613"/>
      <c r="ACX44" s="613"/>
      <c r="ACY44" s="613"/>
      <c r="ACZ44" s="613"/>
      <c r="ADA44" s="613"/>
      <c r="ADB44" s="613"/>
      <c r="ADC44" s="613"/>
      <c r="ADD44" s="613"/>
      <c r="ADE44" s="613"/>
      <c r="ADF44" s="613"/>
      <c r="ADG44" s="613"/>
      <c r="ADH44" s="613"/>
      <c r="ADI44" s="613"/>
      <c r="ADJ44" s="613"/>
      <c r="ADK44" s="613"/>
      <c r="ADL44" s="613"/>
      <c r="ADM44" s="613"/>
      <c r="ADN44" s="613"/>
      <c r="ADO44" s="613"/>
      <c r="ADP44" s="613"/>
      <c r="ADQ44" s="613"/>
      <c r="ADR44" s="613"/>
      <c r="ADS44" s="613"/>
      <c r="ADT44" s="613"/>
      <c r="ADU44" s="613"/>
      <c r="ADV44" s="613"/>
      <c r="ADW44" s="613"/>
      <c r="ADX44" s="613"/>
      <c r="ADY44" s="613"/>
      <c r="ADZ44" s="613"/>
      <c r="AEA44" s="613"/>
      <c r="AEB44" s="613"/>
      <c r="AEC44" s="613"/>
      <c r="AED44" s="613"/>
      <c r="AEE44" s="613"/>
      <c r="AEF44" s="613"/>
      <c r="AEG44" s="613"/>
      <c r="AEH44" s="613"/>
      <c r="AEI44" s="613"/>
      <c r="AEJ44" s="613"/>
      <c r="AEK44" s="613"/>
      <c r="AEL44" s="613"/>
      <c r="AEM44" s="613"/>
      <c r="AEN44" s="613"/>
      <c r="AEO44" s="613"/>
      <c r="AEP44" s="613"/>
      <c r="AEQ44" s="613"/>
      <c r="AER44" s="613"/>
      <c r="AES44" s="613"/>
      <c r="AET44" s="613"/>
      <c r="AEU44" s="613"/>
      <c r="AEV44" s="613"/>
      <c r="AEW44" s="613"/>
      <c r="AEX44" s="613"/>
      <c r="AEY44" s="613"/>
      <c r="AEZ44" s="613"/>
      <c r="AFA44" s="613"/>
      <c r="AFB44" s="613"/>
      <c r="AFC44" s="613"/>
      <c r="AFD44" s="613"/>
      <c r="AFE44" s="613"/>
      <c r="AFF44" s="613"/>
      <c r="AFG44" s="613"/>
      <c r="AFH44" s="613"/>
      <c r="AFI44" s="613"/>
      <c r="AFJ44" s="613"/>
      <c r="AFK44" s="613"/>
      <c r="AFL44" s="613"/>
      <c r="AFM44" s="613"/>
      <c r="AFN44" s="613"/>
      <c r="AFO44" s="613"/>
      <c r="AFP44" s="613"/>
      <c r="AFQ44" s="613"/>
      <c r="AFR44" s="613"/>
      <c r="AFS44" s="613"/>
      <c r="AFT44" s="613"/>
      <c r="AFU44" s="613"/>
      <c r="AFV44" s="613"/>
      <c r="AFW44" s="613"/>
      <c r="AFX44" s="613"/>
      <c r="AFY44" s="613"/>
      <c r="AFZ44" s="613"/>
      <c r="AGA44" s="613"/>
      <c r="AGB44" s="613"/>
      <c r="AGC44" s="613"/>
      <c r="AGD44" s="613"/>
      <c r="AGE44" s="613"/>
      <c r="AGF44" s="613"/>
      <c r="AGG44" s="613"/>
      <c r="AGH44" s="613"/>
      <c r="AGI44" s="613"/>
      <c r="AGJ44" s="613"/>
      <c r="AGK44" s="613"/>
      <c r="AGL44" s="613"/>
      <c r="AGM44" s="613"/>
      <c r="AGN44" s="613"/>
      <c r="AGO44" s="613"/>
      <c r="AGP44" s="613"/>
      <c r="AGQ44" s="613"/>
      <c r="AGR44" s="613"/>
      <c r="AGS44" s="613"/>
      <c r="AGT44" s="613"/>
      <c r="AGU44" s="613"/>
      <c r="AGV44" s="613"/>
      <c r="AGW44" s="613"/>
      <c r="AGX44" s="613"/>
      <c r="AGY44" s="613"/>
      <c r="AGZ44" s="613"/>
      <c r="AHA44" s="613"/>
      <c r="AHB44" s="613"/>
      <c r="AHC44" s="613"/>
      <c r="AHD44" s="613"/>
      <c r="AHE44" s="613"/>
      <c r="AHF44" s="613"/>
      <c r="AHG44" s="613"/>
      <c r="AHH44" s="613"/>
      <c r="AHI44" s="613"/>
      <c r="AHJ44" s="613"/>
      <c r="AHK44" s="613"/>
      <c r="AHL44" s="613"/>
      <c r="AHM44" s="613"/>
      <c r="AHN44" s="613"/>
      <c r="AHO44" s="613"/>
      <c r="AHP44" s="613"/>
      <c r="AHQ44" s="613"/>
      <c r="AHR44" s="613"/>
      <c r="AHS44" s="613"/>
      <c r="AHT44" s="613"/>
      <c r="AHU44" s="613"/>
      <c r="AHV44" s="613"/>
      <c r="AHW44" s="613"/>
      <c r="AHX44" s="613"/>
      <c r="AHY44" s="613"/>
      <c r="AHZ44" s="613"/>
      <c r="AIA44" s="613"/>
      <c r="AIB44" s="613"/>
      <c r="AIC44" s="613"/>
      <c r="AID44" s="613"/>
      <c r="AIE44" s="613"/>
      <c r="AIF44" s="613"/>
      <c r="AIG44" s="613"/>
      <c r="AIH44" s="613"/>
      <c r="AII44" s="613"/>
      <c r="AIJ44" s="613"/>
      <c r="AIK44" s="613"/>
      <c r="AIL44" s="613"/>
      <c r="AIM44" s="613"/>
      <c r="AIN44" s="613"/>
      <c r="AIO44" s="613"/>
      <c r="AIP44" s="613"/>
      <c r="AIQ44" s="613"/>
      <c r="AIR44" s="613"/>
      <c r="AIS44" s="613"/>
      <c r="AIT44" s="613"/>
      <c r="AIU44" s="613"/>
      <c r="AIV44" s="613"/>
      <c r="AIW44" s="613"/>
      <c r="AIX44" s="613"/>
      <c r="AIY44" s="613"/>
      <c r="AIZ44" s="613"/>
      <c r="AJA44" s="613"/>
      <c r="AJB44" s="613"/>
      <c r="AJC44" s="613"/>
      <c r="AJD44" s="613"/>
      <c r="AJE44" s="613"/>
      <c r="AJF44" s="613"/>
      <c r="AJG44" s="613"/>
      <c r="AJH44" s="613"/>
      <c r="AJI44" s="613"/>
      <c r="AJJ44" s="613"/>
      <c r="AJK44" s="613"/>
      <c r="AJL44" s="613"/>
      <c r="AJM44" s="613"/>
      <c r="AJN44" s="613"/>
      <c r="AJO44" s="613"/>
      <c r="AJP44" s="613"/>
      <c r="AJQ44" s="613"/>
      <c r="AJR44" s="613"/>
      <c r="AJS44" s="613"/>
      <c r="AJT44" s="613"/>
      <c r="AJU44" s="613"/>
      <c r="AJV44" s="613"/>
      <c r="AJW44" s="613"/>
      <c r="AJX44" s="613"/>
      <c r="AJY44" s="613"/>
      <c r="AJZ44" s="613"/>
      <c r="AKA44" s="613"/>
      <c r="AKB44" s="613"/>
      <c r="AKC44" s="613"/>
      <c r="AKD44" s="613"/>
      <c r="AKE44" s="613"/>
      <c r="AKF44" s="613"/>
      <c r="AKG44" s="613"/>
      <c r="AKH44" s="613"/>
      <c r="AKI44" s="613"/>
      <c r="AKJ44" s="613"/>
      <c r="AKK44" s="613"/>
      <c r="AKL44" s="613"/>
      <c r="AKM44" s="613"/>
      <c r="AKN44" s="613"/>
      <c r="AKO44" s="613"/>
      <c r="AKP44" s="613"/>
      <c r="AKQ44" s="613"/>
      <c r="AKR44" s="613"/>
      <c r="AKS44" s="613"/>
      <c r="AKT44" s="613"/>
      <c r="AKU44" s="613"/>
      <c r="AKV44" s="613"/>
      <c r="AKW44" s="613"/>
      <c r="AKX44" s="613"/>
      <c r="AKY44" s="613"/>
      <c r="AKZ44" s="613"/>
      <c r="ALA44" s="613"/>
      <c r="ALB44" s="613"/>
      <c r="ALC44" s="613"/>
      <c r="ALD44" s="613"/>
      <c r="ALE44" s="613"/>
      <c r="ALF44" s="613"/>
      <c r="ALG44" s="613"/>
      <c r="ALH44" s="613"/>
      <c r="ALI44" s="613"/>
      <c r="ALJ44" s="613"/>
      <c r="ALK44" s="613"/>
      <c r="ALL44" s="613"/>
      <c r="ALM44" s="613"/>
      <c r="ALN44" s="613"/>
      <c r="ALO44" s="613"/>
      <c r="ALP44" s="613"/>
      <c r="ALQ44" s="613"/>
      <c r="ALR44" s="613"/>
      <c r="ALS44" s="613"/>
      <c r="ALT44" s="613"/>
      <c r="ALU44" s="613"/>
      <c r="ALV44" s="613"/>
      <c r="ALW44" s="613"/>
      <c r="ALX44" s="613"/>
      <c r="ALY44" s="613"/>
      <c r="ALZ44" s="613"/>
      <c r="AMA44" s="613"/>
      <c r="AMB44" s="613"/>
      <c r="AMC44" s="613"/>
      <c r="AMD44" s="613"/>
      <c r="AME44" s="613"/>
      <c r="AMF44" s="613"/>
      <c r="AMG44" s="613"/>
      <c r="AMH44" s="613"/>
      <c r="AMI44" s="613"/>
      <c r="AMJ44" s="613"/>
      <c r="AMK44" s="613"/>
      <c r="AML44" s="613"/>
      <c r="AMM44" s="613"/>
      <c r="AMN44" s="613"/>
      <c r="AMO44" s="613"/>
      <c r="AMP44" s="613"/>
      <c r="AMQ44" s="613"/>
      <c r="AMR44" s="613"/>
      <c r="AMS44" s="613"/>
      <c r="AMT44" s="613"/>
      <c r="AMU44" s="613"/>
      <c r="AMV44" s="613"/>
      <c r="AMW44" s="613"/>
      <c r="AMX44" s="613"/>
      <c r="AMY44" s="613"/>
      <c r="AMZ44" s="613"/>
      <c r="ANA44" s="613"/>
      <c r="ANB44" s="613"/>
      <c r="ANC44" s="613"/>
      <c r="AND44" s="613"/>
      <c r="ANE44" s="613"/>
      <c r="ANF44" s="613"/>
      <c r="ANG44" s="613"/>
      <c r="ANH44" s="613"/>
      <c r="ANI44" s="613"/>
      <c r="ANJ44" s="613"/>
      <c r="ANK44" s="613"/>
      <c r="ANL44" s="613"/>
      <c r="ANM44" s="613"/>
      <c r="ANN44" s="613"/>
      <c r="ANO44" s="613"/>
      <c r="ANP44" s="613"/>
      <c r="ANQ44" s="613"/>
      <c r="ANR44" s="613"/>
      <c r="ANS44" s="613"/>
      <c r="ANT44" s="613"/>
      <c r="ANU44" s="613"/>
      <c r="ANV44" s="613"/>
      <c r="ANW44" s="613"/>
      <c r="ANX44" s="613"/>
      <c r="ANY44" s="613"/>
      <c r="ANZ44" s="613"/>
      <c r="AOA44" s="613"/>
      <c r="AOB44" s="613"/>
      <c r="AOC44" s="613"/>
      <c r="AOD44" s="613"/>
      <c r="AOE44" s="613"/>
      <c r="AOF44" s="613"/>
      <c r="AOG44" s="613"/>
      <c r="AOH44" s="613"/>
      <c r="AOI44" s="613"/>
      <c r="AOJ44" s="613"/>
      <c r="AOK44" s="613"/>
      <c r="AOL44" s="613"/>
      <c r="AOM44" s="613"/>
      <c r="AON44" s="613"/>
      <c r="AOO44" s="613"/>
      <c r="AOP44" s="613"/>
      <c r="AOQ44" s="613"/>
      <c r="AOR44" s="613"/>
      <c r="AOS44" s="613"/>
      <c r="AOT44" s="613"/>
      <c r="AOU44" s="613"/>
      <c r="AOV44" s="613"/>
      <c r="AOW44" s="613"/>
      <c r="AOX44" s="613"/>
      <c r="AOY44" s="613"/>
      <c r="AOZ44" s="613"/>
      <c r="APA44" s="613"/>
      <c r="APB44" s="613"/>
      <c r="APC44" s="613"/>
      <c r="APD44" s="613"/>
      <c r="APE44" s="613"/>
      <c r="APF44" s="613"/>
      <c r="APG44" s="613"/>
      <c r="APH44" s="613"/>
      <c r="API44" s="613"/>
      <c r="APJ44" s="613"/>
      <c r="APK44" s="613"/>
      <c r="APL44" s="613"/>
      <c r="APM44" s="613"/>
      <c r="APN44" s="613"/>
      <c r="APO44" s="613"/>
      <c r="APP44" s="613"/>
      <c r="APQ44" s="613"/>
      <c r="APR44" s="613"/>
      <c r="APS44" s="613"/>
      <c r="APT44" s="613"/>
      <c r="APU44" s="613"/>
      <c r="APV44" s="613"/>
      <c r="APW44" s="613"/>
      <c r="APX44" s="613"/>
      <c r="APY44" s="613"/>
      <c r="APZ44" s="613"/>
      <c r="AQA44" s="613"/>
      <c r="AQB44" s="613"/>
      <c r="AQC44" s="613"/>
      <c r="AQD44" s="613"/>
      <c r="AQE44" s="613"/>
      <c r="AQF44" s="613"/>
      <c r="AQG44" s="613"/>
      <c r="AQH44" s="613"/>
      <c r="AQI44" s="613"/>
      <c r="AQJ44" s="613"/>
      <c r="AQK44" s="613"/>
      <c r="AQL44" s="613"/>
      <c r="AQM44" s="613"/>
      <c r="AQN44" s="613"/>
      <c r="AQO44" s="613"/>
      <c r="AQP44" s="613"/>
      <c r="AQQ44" s="613"/>
      <c r="AQR44" s="613"/>
      <c r="AQS44" s="613"/>
      <c r="AQT44" s="613"/>
      <c r="AQU44" s="613"/>
      <c r="AQV44" s="613"/>
      <c r="AQW44" s="613"/>
      <c r="AQX44" s="613"/>
      <c r="AQY44" s="613"/>
      <c r="AQZ44" s="613"/>
      <c r="ARA44" s="613"/>
      <c r="ARB44" s="613"/>
      <c r="ARC44" s="613"/>
      <c r="ARD44" s="613"/>
      <c r="ARE44" s="613"/>
      <c r="ARF44" s="613"/>
      <c r="ARG44" s="613"/>
      <c r="ARH44" s="613"/>
      <c r="ARI44" s="613"/>
      <c r="ARJ44" s="613"/>
      <c r="ARK44" s="613"/>
      <c r="ARL44" s="613"/>
      <c r="ARM44" s="613"/>
      <c r="ARN44" s="613"/>
      <c r="ARO44" s="613"/>
      <c r="ARP44" s="613"/>
      <c r="ARQ44" s="613"/>
      <c r="ARR44" s="613"/>
      <c r="ARS44" s="613"/>
      <c r="ART44" s="613"/>
      <c r="ARU44" s="613"/>
      <c r="ARV44" s="613"/>
      <c r="ARW44" s="613"/>
      <c r="ARX44" s="613"/>
      <c r="ARY44" s="613"/>
      <c r="ARZ44" s="613"/>
      <c r="ASA44" s="613"/>
      <c r="ASB44" s="613"/>
      <c r="ASC44" s="613"/>
      <c r="ASD44" s="613"/>
      <c r="ASE44" s="613"/>
      <c r="ASF44" s="613"/>
      <c r="ASG44" s="613"/>
      <c r="ASH44" s="613"/>
      <c r="ASI44" s="613"/>
      <c r="ASJ44" s="613"/>
      <c r="ASK44" s="613"/>
      <c r="ASL44" s="613"/>
      <c r="ASM44" s="613"/>
      <c r="ASN44" s="613"/>
      <c r="ASO44" s="613"/>
      <c r="ASP44" s="613"/>
      <c r="ASQ44" s="613"/>
      <c r="ASR44" s="613"/>
      <c r="ASS44" s="613"/>
      <c r="AST44" s="613"/>
      <c r="ASU44" s="613"/>
      <c r="ASV44" s="613"/>
      <c r="ASW44" s="613"/>
      <c r="ASX44" s="613"/>
      <c r="ASY44" s="613"/>
      <c r="ASZ44" s="613"/>
      <c r="ATA44" s="613"/>
      <c r="ATB44" s="613"/>
      <c r="ATC44" s="613"/>
      <c r="ATD44" s="613"/>
      <c r="ATE44" s="613"/>
      <c r="ATF44" s="613"/>
      <c r="ATG44" s="613"/>
      <c r="ATH44" s="613"/>
      <c r="ATI44" s="613"/>
      <c r="ATJ44" s="613"/>
      <c r="ATK44" s="613"/>
      <c r="ATL44" s="613"/>
      <c r="ATM44" s="613"/>
      <c r="ATN44" s="613"/>
      <c r="ATO44" s="613"/>
      <c r="ATP44" s="613"/>
      <c r="ATQ44" s="613"/>
      <c r="ATR44" s="613"/>
      <c r="ATS44" s="613"/>
      <c r="ATT44" s="613"/>
      <c r="ATU44" s="613"/>
      <c r="ATV44" s="613"/>
      <c r="ATW44" s="613"/>
      <c r="ATX44" s="613"/>
      <c r="ATY44" s="613"/>
      <c r="ATZ44" s="613"/>
      <c r="AUA44" s="613"/>
      <c r="AUB44" s="613"/>
      <c r="AUC44" s="613"/>
      <c r="AUD44" s="613"/>
      <c r="AUE44" s="613"/>
      <c r="AUF44" s="613"/>
      <c r="AUG44" s="613"/>
      <c r="AUH44" s="613"/>
      <c r="AUI44" s="613"/>
      <c r="AUJ44" s="613"/>
      <c r="AUK44" s="613"/>
      <c r="AUL44" s="613"/>
      <c r="AUM44" s="613"/>
      <c r="AUN44" s="613"/>
      <c r="AUO44" s="613"/>
      <c r="AUP44" s="613"/>
      <c r="AUQ44" s="613"/>
      <c r="AUR44" s="613"/>
      <c r="AUS44" s="613"/>
      <c r="AUT44" s="613"/>
      <c r="AUU44" s="613"/>
      <c r="AUV44" s="613"/>
      <c r="AUW44" s="613"/>
      <c r="AUX44" s="613"/>
      <c r="AUY44" s="613"/>
      <c r="AUZ44" s="613"/>
      <c r="AVA44" s="613"/>
      <c r="AVB44" s="613"/>
      <c r="AVC44" s="613"/>
      <c r="AVD44" s="613"/>
      <c r="AVE44" s="613"/>
      <c r="AVF44" s="613"/>
      <c r="AVG44" s="613"/>
      <c r="AVH44" s="613"/>
      <c r="AVI44" s="613"/>
      <c r="AVJ44" s="613"/>
      <c r="AVK44" s="613"/>
      <c r="AVL44" s="613"/>
      <c r="AVM44" s="613"/>
      <c r="AVN44" s="613"/>
      <c r="AVO44" s="613"/>
      <c r="AVP44" s="613"/>
      <c r="AVQ44" s="613"/>
      <c r="AVR44" s="613"/>
      <c r="AVS44" s="613"/>
      <c r="AVT44" s="613"/>
      <c r="AVU44" s="613"/>
      <c r="AVV44" s="613"/>
      <c r="AVW44" s="613"/>
      <c r="AVX44" s="613"/>
      <c r="AVY44" s="613"/>
      <c r="AVZ44" s="613"/>
      <c r="AWA44" s="613"/>
      <c r="AWB44" s="613"/>
      <c r="AWC44" s="613"/>
      <c r="AWD44" s="613"/>
      <c r="AWE44" s="613"/>
      <c r="AWF44" s="613"/>
      <c r="AWG44" s="613"/>
      <c r="AWH44" s="613"/>
      <c r="AWI44" s="613"/>
      <c r="AWJ44" s="613"/>
      <c r="AWK44" s="613"/>
      <c r="AWL44" s="613"/>
      <c r="AWM44" s="613"/>
      <c r="AWN44" s="613"/>
      <c r="AWO44" s="613"/>
      <c r="AWP44" s="613"/>
      <c r="AWQ44" s="613"/>
      <c r="AWR44" s="613"/>
      <c r="AWS44" s="613"/>
      <c r="AWT44" s="613"/>
      <c r="AWU44" s="613"/>
      <c r="AWV44" s="613"/>
      <c r="AWW44" s="613"/>
      <c r="AWX44" s="613"/>
      <c r="AWY44" s="613"/>
      <c r="AWZ44" s="613"/>
      <c r="AXA44" s="613"/>
      <c r="AXB44" s="613"/>
      <c r="AXC44" s="613"/>
      <c r="AXD44" s="613"/>
      <c r="AXE44" s="613"/>
      <c r="AXF44" s="613"/>
      <c r="AXG44" s="613"/>
      <c r="AXH44" s="613"/>
      <c r="AXI44" s="613"/>
      <c r="AXJ44" s="613"/>
      <c r="AXK44" s="613"/>
      <c r="AXL44" s="613"/>
      <c r="AXM44" s="613"/>
      <c r="AXN44" s="613"/>
      <c r="AXO44" s="613"/>
      <c r="AXP44" s="613"/>
      <c r="AXQ44" s="613"/>
      <c r="AXR44" s="613"/>
      <c r="AXS44" s="613"/>
      <c r="AXT44" s="613"/>
      <c r="AXU44" s="613"/>
      <c r="AXV44" s="613"/>
      <c r="AXW44" s="613"/>
      <c r="AXX44" s="613"/>
      <c r="AXY44" s="613"/>
      <c r="AXZ44" s="613"/>
      <c r="AYA44" s="613"/>
      <c r="AYB44" s="613"/>
      <c r="AYC44" s="613"/>
      <c r="AYD44" s="613"/>
      <c r="AYE44" s="613"/>
      <c r="AYF44" s="613"/>
      <c r="AYG44" s="613"/>
      <c r="AYH44" s="613"/>
      <c r="AYI44" s="613"/>
      <c r="AYJ44" s="613"/>
      <c r="AYK44" s="613"/>
      <c r="AYL44" s="613"/>
      <c r="AYM44" s="613"/>
      <c r="AYN44" s="613"/>
      <c r="AYO44" s="613"/>
      <c r="AYP44" s="613"/>
      <c r="AYQ44" s="613"/>
      <c r="AYR44" s="613"/>
      <c r="AYS44" s="613"/>
      <c r="AYT44" s="613"/>
      <c r="AYU44" s="613"/>
      <c r="AYV44" s="613"/>
      <c r="AYW44" s="613"/>
      <c r="AYX44" s="613"/>
      <c r="AYY44" s="613"/>
      <c r="AYZ44" s="613"/>
      <c r="AZA44" s="613"/>
      <c r="AZB44" s="613"/>
      <c r="AZC44" s="613"/>
      <c r="AZD44" s="613"/>
      <c r="AZE44" s="613"/>
      <c r="AZF44" s="613"/>
      <c r="AZG44" s="613"/>
      <c r="AZH44" s="613"/>
      <c r="AZI44" s="613"/>
      <c r="AZJ44" s="613"/>
      <c r="AZK44" s="613"/>
      <c r="AZL44" s="613"/>
      <c r="AZM44" s="613"/>
      <c r="AZN44" s="613"/>
      <c r="AZO44" s="613"/>
      <c r="AZP44" s="613"/>
      <c r="AZQ44" s="613"/>
      <c r="AZR44" s="613"/>
      <c r="AZS44" s="613"/>
      <c r="AZT44" s="613"/>
      <c r="AZU44" s="613"/>
      <c r="AZV44" s="613"/>
      <c r="AZW44" s="613"/>
      <c r="AZX44" s="613"/>
      <c r="AZY44" s="613"/>
      <c r="AZZ44" s="613"/>
      <c r="BAA44" s="613"/>
      <c r="BAB44" s="613"/>
      <c r="BAC44" s="613"/>
      <c r="BAD44" s="613"/>
      <c r="BAE44" s="613"/>
      <c r="BAF44" s="613"/>
      <c r="BAG44" s="613"/>
      <c r="BAH44" s="613"/>
      <c r="BAI44" s="613"/>
      <c r="BAJ44" s="613"/>
      <c r="BAK44" s="613"/>
      <c r="BAL44" s="613"/>
      <c r="BAM44" s="613"/>
      <c r="BAN44" s="613"/>
      <c r="BAO44" s="613"/>
      <c r="BAP44" s="613"/>
      <c r="BAQ44" s="613"/>
      <c r="BAR44" s="613"/>
      <c r="BAS44" s="613"/>
      <c r="BAT44" s="613"/>
      <c r="BAU44" s="613"/>
      <c r="BAV44" s="613"/>
      <c r="BAW44" s="613"/>
      <c r="BAX44" s="613"/>
      <c r="BAY44" s="613"/>
      <c r="BAZ44" s="613"/>
      <c r="BBA44" s="613"/>
      <c r="BBB44" s="613"/>
      <c r="BBC44" s="613"/>
      <c r="BBD44" s="613"/>
      <c r="BBE44" s="613"/>
      <c r="BBF44" s="613"/>
      <c r="BBG44" s="613"/>
      <c r="BBH44" s="613"/>
      <c r="BBI44" s="613"/>
      <c r="BBJ44" s="613"/>
      <c r="BBK44" s="613"/>
      <c r="BBL44" s="613"/>
      <c r="BBM44" s="613"/>
      <c r="BBN44" s="613"/>
      <c r="BBO44" s="613"/>
      <c r="BBP44" s="613"/>
      <c r="BBQ44" s="613"/>
      <c r="BBR44" s="613"/>
      <c r="BBS44" s="613"/>
      <c r="BBT44" s="613"/>
      <c r="BBU44" s="613"/>
      <c r="BBV44" s="613"/>
      <c r="BBW44" s="613"/>
      <c r="BBX44" s="613"/>
      <c r="BBY44" s="613"/>
      <c r="BBZ44" s="613"/>
      <c r="BCA44" s="613"/>
      <c r="BCB44" s="613"/>
      <c r="BCC44" s="613"/>
      <c r="BCD44" s="613"/>
      <c r="BCE44" s="613"/>
      <c r="BCF44" s="613"/>
      <c r="BCG44" s="613"/>
      <c r="BCH44" s="613"/>
      <c r="BCI44" s="613"/>
      <c r="BCJ44" s="613"/>
      <c r="BCK44" s="613"/>
      <c r="BCL44" s="613"/>
      <c r="BCM44" s="613"/>
      <c r="BCN44" s="613"/>
      <c r="BCO44" s="613"/>
      <c r="BCP44" s="613"/>
      <c r="BCQ44" s="613"/>
      <c r="BCR44" s="613"/>
      <c r="BCS44" s="613"/>
      <c r="BCT44" s="613"/>
      <c r="BCU44" s="613"/>
      <c r="BCV44" s="613"/>
      <c r="BCW44" s="613"/>
      <c r="BCX44" s="613"/>
      <c r="BCY44" s="613"/>
      <c r="BCZ44" s="613"/>
      <c r="BDA44" s="613"/>
      <c r="BDB44" s="613"/>
      <c r="BDC44" s="613"/>
      <c r="BDD44" s="613"/>
      <c r="BDE44" s="613"/>
      <c r="BDF44" s="613"/>
      <c r="BDG44" s="613"/>
      <c r="BDH44" s="613"/>
      <c r="BDI44" s="613"/>
      <c r="BDJ44" s="613"/>
      <c r="BDK44" s="613"/>
      <c r="BDL44" s="613"/>
      <c r="BDM44" s="613"/>
      <c r="BDN44" s="613"/>
      <c r="BDO44" s="613"/>
      <c r="BDP44" s="613"/>
      <c r="BDQ44" s="613"/>
      <c r="BDR44" s="613"/>
      <c r="BDS44" s="613"/>
      <c r="BDT44" s="613"/>
      <c r="BDU44" s="613"/>
      <c r="BDV44" s="613"/>
      <c r="BDW44" s="613"/>
      <c r="BDX44" s="613"/>
      <c r="BDY44" s="613"/>
      <c r="BDZ44" s="613"/>
      <c r="BEA44" s="613"/>
      <c r="BEB44" s="613"/>
      <c r="BEC44" s="613"/>
      <c r="BED44" s="613"/>
      <c r="BEE44" s="613"/>
      <c r="BEF44" s="613"/>
      <c r="BEG44" s="613"/>
      <c r="BEH44" s="613"/>
      <c r="BEI44" s="613"/>
      <c r="BEJ44" s="613"/>
      <c r="BEK44" s="613"/>
      <c r="BEL44" s="613"/>
      <c r="BEM44" s="613"/>
      <c r="BEN44" s="613"/>
      <c r="BEO44" s="613"/>
      <c r="BEP44" s="613"/>
      <c r="BEQ44" s="613"/>
      <c r="BER44" s="613"/>
      <c r="BES44" s="613"/>
      <c r="BET44" s="613"/>
      <c r="BEU44" s="613"/>
      <c r="BEV44" s="613"/>
      <c r="BEW44" s="613"/>
      <c r="BEX44" s="613"/>
      <c r="BEY44" s="613"/>
      <c r="BEZ44" s="613"/>
      <c r="BFA44" s="613"/>
      <c r="BFB44" s="613"/>
      <c r="BFC44" s="613"/>
      <c r="BFD44" s="613"/>
      <c r="BFE44" s="613"/>
      <c r="BFF44" s="613"/>
      <c r="BFG44" s="613"/>
      <c r="BFH44" s="613"/>
      <c r="BFI44" s="613"/>
      <c r="BFJ44" s="613"/>
      <c r="BFK44" s="613"/>
      <c r="BFL44" s="613"/>
      <c r="BFM44" s="613"/>
      <c r="BFN44" s="613"/>
      <c r="BFO44" s="613"/>
      <c r="BFP44" s="613"/>
      <c r="BFQ44" s="613"/>
      <c r="BFR44" s="613"/>
      <c r="BFS44" s="613"/>
      <c r="BFT44" s="613"/>
      <c r="BFU44" s="613"/>
      <c r="BFV44" s="613"/>
      <c r="BFW44" s="613"/>
      <c r="BFX44" s="613"/>
      <c r="BFY44" s="613"/>
      <c r="BFZ44" s="613"/>
      <c r="BGA44" s="613"/>
      <c r="BGB44" s="613"/>
      <c r="BGC44" s="613"/>
      <c r="BGD44" s="613"/>
      <c r="BGE44" s="613"/>
      <c r="BGF44" s="613"/>
      <c r="BGG44" s="613"/>
      <c r="BGH44" s="613"/>
      <c r="BGI44" s="613"/>
      <c r="BGJ44" s="613"/>
      <c r="BGK44" s="613"/>
      <c r="BGL44" s="613"/>
      <c r="BGM44" s="613"/>
      <c r="BGN44" s="613"/>
      <c r="BGO44" s="613"/>
      <c r="BGP44" s="613"/>
      <c r="BGQ44" s="613"/>
      <c r="BGR44" s="613"/>
      <c r="BGS44" s="613"/>
      <c r="BGT44" s="613"/>
      <c r="BGU44" s="613"/>
      <c r="BGV44" s="613"/>
      <c r="BGW44" s="613"/>
      <c r="BGX44" s="613"/>
      <c r="BGY44" s="613"/>
      <c r="BGZ44" s="613"/>
      <c r="BHA44" s="613"/>
      <c r="BHB44" s="613"/>
      <c r="BHC44" s="613"/>
      <c r="BHD44" s="613"/>
      <c r="BHE44" s="613"/>
      <c r="BHF44" s="613"/>
      <c r="BHG44" s="613"/>
      <c r="BHH44" s="613"/>
      <c r="BHI44" s="613"/>
      <c r="BHJ44" s="613"/>
      <c r="BHK44" s="613"/>
      <c r="BHL44" s="613"/>
      <c r="BHM44" s="613"/>
      <c r="BHN44" s="613"/>
      <c r="BHO44" s="613"/>
      <c r="BHP44" s="613"/>
      <c r="BHQ44" s="613"/>
      <c r="BHR44" s="613"/>
      <c r="BHS44" s="613"/>
      <c r="BHT44" s="613"/>
      <c r="BHU44" s="613"/>
      <c r="BHV44" s="613"/>
      <c r="BHW44" s="613"/>
      <c r="BHX44" s="613"/>
      <c r="BHY44" s="613"/>
      <c r="BHZ44" s="613"/>
      <c r="BIA44" s="613"/>
      <c r="BIB44" s="613"/>
      <c r="BIC44" s="613"/>
      <c r="BID44" s="613"/>
      <c r="BIE44" s="613"/>
      <c r="BIF44" s="613"/>
      <c r="BIG44" s="613"/>
      <c r="BIH44" s="613"/>
      <c r="BII44" s="613"/>
      <c r="BIJ44" s="613"/>
      <c r="BIK44" s="613"/>
      <c r="BIL44" s="613"/>
      <c r="BIM44" s="613"/>
      <c r="BIN44" s="613"/>
      <c r="BIO44" s="613"/>
      <c r="BIP44" s="613"/>
      <c r="BIQ44" s="613"/>
      <c r="BIR44" s="613"/>
      <c r="BIS44" s="613"/>
      <c r="BIT44" s="613"/>
      <c r="BIU44" s="613"/>
      <c r="BIV44" s="613"/>
      <c r="BIW44" s="613"/>
      <c r="BIX44" s="613"/>
      <c r="BIY44" s="613"/>
      <c r="BIZ44" s="613"/>
      <c r="BJA44" s="613"/>
      <c r="BJB44" s="613"/>
      <c r="BJC44" s="613"/>
      <c r="BJD44" s="613"/>
      <c r="BJE44" s="613"/>
      <c r="BJF44" s="613"/>
      <c r="BJG44" s="613"/>
      <c r="BJH44" s="613"/>
      <c r="BJI44" s="613"/>
      <c r="BJJ44" s="613"/>
      <c r="BJK44" s="613"/>
      <c r="BJL44" s="613"/>
      <c r="BJM44" s="613"/>
      <c r="BJN44" s="613"/>
      <c r="BJO44" s="613"/>
      <c r="BJP44" s="613"/>
      <c r="BJQ44" s="613"/>
      <c r="BJR44" s="613"/>
      <c r="BJS44" s="613"/>
      <c r="BJT44" s="613"/>
      <c r="BJU44" s="613"/>
      <c r="BJV44" s="613"/>
      <c r="BJW44" s="613"/>
      <c r="BJX44" s="613"/>
      <c r="BJY44" s="613"/>
      <c r="BJZ44" s="613"/>
      <c r="BKA44" s="613"/>
      <c r="BKB44" s="613"/>
      <c r="BKC44" s="613"/>
      <c r="BKD44" s="613"/>
      <c r="BKE44" s="613"/>
      <c r="BKF44" s="613"/>
      <c r="BKG44" s="613"/>
      <c r="BKH44" s="613"/>
      <c r="BKI44" s="613"/>
      <c r="BKJ44" s="613"/>
      <c r="BKK44" s="613"/>
      <c r="BKL44" s="613"/>
      <c r="BKM44" s="613"/>
      <c r="BKN44" s="613"/>
      <c r="BKO44" s="613"/>
      <c r="BKP44" s="613"/>
      <c r="BKQ44" s="613"/>
      <c r="BKR44" s="613"/>
      <c r="BKS44" s="613"/>
      <c r="BKT44" s="613"/>
      <c r="BKU44" s="613"/>
      <c r="BKV44" s="613"/>
      <c r="BKW44" s="613"/>
      <c r="BKX44" s="613"/>
      <c r="BKY44" s="613"/>
      <c r="BKZ44" s="613"/>
      <c r="BLA44" s="613"/>
      <c r="BLB44" s="613"/>
      <c r="BLC44" s="613"/>
      <c r="BLD44" s="613"/>
      <c r="BLE44" s="613"/>
      <c r="BLF44" s="613"/>
      <c r="BLG44" s="613"/>
      <c r="BLH44" s="613"/>
      <c r="BLI44" s="613"/>
      <c r="BLJ44" s="613"/>
      <c r="BLK44" s="613"/>
      <c r="BLL44" s="613"/>
      <c r="BLM44" s="613"/>
      <c r="BLN44" s="613"/>
      <c r="BLO44" s="613"/>
      <c r="BLP44" s="613"/>
      <c r="BLQ44" s="613"/>
      <c r="BLR44" s="613"/>
      <c r="BLS44" s="613"/>
      <c r="BLT44" s="613"/>
      <c r="BLU44" s="613"/>
      <c r="BLV44" s="613"/>
      <c r="BLW44" s="613"/>
      <c r="BLX44" s="613"/>
      <c r="BLY44" s="613"/>
      <c r="BLZ44" s="613"/>
      <c r="BMA44" s="613"/>
      <c r="BMB44" s="613"/>
      <c r="BMC44" s="613"/>
      <c r="BMD44" s="613"/>
      <c r="BME44" s="613"/>
      <c r="BMF44" s="613"/>
      <c r="BMG44" s="613"/>
      <c r="BMH44" s="613"/>
      <c r="BMI44" s="613"/>
      <c r="BMJ44" s="613"/>
      <c r="BMK44" s="613"/>
      <c r="BML44" s="613"/>
      <c r="BMM44" s="613"/>
      <c r="BMN44" s="613"/>
      <c r="BMO44" s="613"/>
      <c r="BMP44" s="613"/>
      <c r="BMQ44" s="613"/>
      <c r="BMR44" s="613"/>
      <c r="BMS44" s="613"/>
      <c r="BMT44" s="613"/>
      <c r="BMU44" s="613"/>
      <c r="BMV44" s="613"/>
      <c r="BMW44" s="613"/>
      <c r="BMX44" s="613"/>
      <c r="BMY44" s="613"/>
      <c r="BMZ44" s="613"/>
      <c r="BNA44" s="613"/>
      <c r="BNB44" s="613"/>
      <c r="BNC44" s="613"/>
      <c r="BND44" s="613"/>
      <c r="BNE44" s="613"/>
      <c r="BNF44" s="613"/>
      <c r="BNG44" s="613"/>
      <c r="BNH44" s="613"/>
      <c r="BNI44" s="613"/>
      <c r="BNJ44" s="613"/>
      <c r="BNK44" s="613"/>
      <c r="BNL44" s="613"/>
      <c r="BNM44" s="613"/>
      <c r="BNN44" s="613"/>
      <c r="BNO44" s="613"/>
      <c r="BNP44" s="613"/>
      <c r="BNQ44" s="613"/>
      <c r="BNR44" s="613"/>
      <c r="BNS44" s="613"/>
      <c r="BNT44" s="613"/>
      <c r="BNU44" s="613"/>
      <c r="BNV44" s="613"/>
      <c r="BNW44" s="613"/>
      <c r="BNX44" s="613"/>
      <c r="BNY44" s="613"/>
      <c r="BNZ44" s="613"/>
      <c r="BOA44" s="613"/>
      <c r="BOB44" s="613"/>
      <c r="BOC44" s="613"/>
      <c r="BOD44" s="613"/>
      <c r="BOE44" s="613"/>
      <c r="BOF44" s="613"/>
      <c r="BOG44" s="613"/>
      <c r="BOH44" s="613"/>
      <c r="BOI44" s="613"/>
      <c r="BOJ44" s="613"/>
      <c r="BOK44" s="613"/>
      <c r="BOL44" s="613"/>
      <c r="BOM44" s="613"/>
      <c r="BON44" s="613"/>
      <c r="BOO44" s="613"/>
      <c r="BOP44" s="613"/>
      <c r="BOQ44" s="613"/>
      <c r="BOR44" s="613"/>
      <c r="BOS44" s="613"/>
      <c r="BOT44" s="613"/>
      <c r="BOU44" s="613"/>
      <c r="BOV44" s="613"/>
      <c r="BOW44" s="613"/>
      <c r="BOX44" s="613"/>
      <c r="BOY44" s="613"/>
      <c r="BOZ44" s="613"/>
      <c r="BPA44" s="613"/>
      <c r="BPB44" s="613"/>
      <c r="BPC44" s="613"/>
      <c r="BPD44" s="613"/>
      <c r="BPE44" s="613"/>
      <c r="BPF44" s="613"/>
      <c r="BPG44" s="613"/>
      <c r="BPH44" s="613"/>
      <c r="BPI44" s="613"/>
      <c r="BPJ44" s="613"/>
      <c r="BPK44" s="613"/>
      <c r="BPL44" s="613"/>
      <c r="BPM44" s="613"/>
      <c r="BPN44" s="613"/>
      <c r="BPO44" s="613"/>
      <c r="BPP44" s="613"/>
      <c r="BPQ44" s="613"/>
      <c r="BPR44" s="613"/>
      <c r="BPS44" s="613"/>
      <c r="BPT44" s="613"/>
      <c r="BPU44" s="613"/>
      <c r="BPV44" s="613"/>
      <c r="BPW44" s="613"/>
      <c r="BPX44" s="613"/>
      <c r="BPY44" s="613"/>
      <c r="BPZ44" s="613"/>
      <c r="BQA44" s="613"/>
      <c r="BQB44" s="613"/>
      <c r="BQC44" s="613"/>
      <c r="BQD44" s="613"/>
      <c r="BQE44" s="613"/>
      <c r="BQF44" s="613"/>
      <c r="BQG44" s="613"/>
      <c r="BQH44" s="613"/>
      <c r="BQI44" s="613"/>
      <c r="BQJ44" s="613"/>
      <c r="BQK44" s="613"/>
      <c r="BQL44" s="613"/>
      <c r="BQM44" s="613"/>
      <c r="BQN44" s="613"/>
      <c r="BQO44" s="613"/>
      <c r="BQP44" s="613"/>
      <c r="BQQ44" s="613"/>
      <c r="BQR44" s="613"/>
      <c r="BQS44" s="613"/>
      <c r="BQT44" s="613"/>
      <c r="BQU44" s="613"/>
      <c r="BQV44" s="613"/>
      <c r="BQW44" s="613"/>
      <c r="BQX44" s="613"/>
      <c r="BQY44" s="613"/>
      <c r="BQZ44" s="613"/>
      <c r="BRA44" s="613"/>
      <c r="BRB44" s="613"/>
      <c r="BRC44" s="613"/>
      <c r="BRD44" s="613"/>
      <c r="BRE44" s="613"/>
      <c r="BRF44" s="613"/>
      <c r="BRG44" s="613"/>
      <c r="BRH44" s="613"/>
      <c r="BRI44" s="613"/>
      <c r="BRJ44" s="613"/>
      <c r="BRK44" s="613"/>
      <c r="BRL44" s="613"/>
      <c r="BRM44" s="613"/>
      <c r="BRN44" s="613"/>
      <c r="BRO44" s="613"/>
      <c r="BRP44" s="613"/>
      <c r="BRQ44" s="613"/>
      <c r="BRR44" s="613"/>
      <c r="BRS44" s="613"/>
      <c r="BRT44" s="613"/>
      <c r="BRU44" s="613"/>
      <c r="BRV44" s="613"/>
      <c r="BRW44" s="613"/>
      <c r="BRX44" s="613"/>
      <c r="BRY44" s="613"/>
      <c r="BRZ44" s="613"/>
      <c r="BSA44" s="613"/>
      <c r="BSB44" s="613"/>
      <c r="BSC44" s="613"/>
      <c r="BSD44" s="613"/>
      <c r="BSE44" s="613"/>
      <c r="BSF44" s="613"/>
      <c r="BSG44" s="613"/>
      <c r="BSH44" s="613"/>
      <c r="BSI44" s="613"/>
      <c r="BSJ44" s="613"/>
      <c r="BSK44" s="613"/>
      <c r="BSL44" s="613"/>
      <c r="BSM44" s="613"/>
      <c r="BSN44" s="613"/>
      <c r="BSO44" s="613"/>
      <c r="BSP44" s="613"/>
      <c r="BSQ44" s="613"/>
      <c r="BSR44" s="613"/>
      <c r="BSS44" s="613"/>
      <c r="BST44" s="613"/>
      <c r="BSU44" s="613"/>
      <c r="BSV44" s="613"/>
      <c r="BSW44" s="613"/>
      <c r="BSX44" s="613"/>
      <c r="BSY44" s="613"/>
      <c r="BSZ44" s="613"/>
      <c r="BTA44" s="613"/>
      <c r="BTB44" s="613"/>
      <c r="BTC44" s="613"/>
      <c r="BTD44" s="613"/>
      <c r="BTE44" s="613"/>
      <c r="BTF44" s="613"/>
      <c r="BTG44" s="613"/>
      <c r="BTH44" s="613"/>
      <c r="BTI44" s="613"/>
      <c r="BTJ44" s="613"/>
      <c r="BTK44" s="613"/>
      <c r="BTL44" s="613"/>
      <c r="BTM44" s="613"/>
      <c r="BTN44" s="613"/>
      <c r="BTO44" s="613"/>
      <c r="BTP44" s="613"/>
      <c r="BTQ44" s="613"/>
      <c r="BTR44" s="613"/>
      <c r="BTS44" s="613"/>
      <c r="BTT44" s="613"/>
      <c r="BTU44" s="613"/>
      <c r="BTV44" s="613"/>
      <c r="BTW44" s="613"/>
      <c r="BTX44" s="613"/>
      <c r="BTY44" s="613"/>
      <c r="BTZ44" s="613"/>
      <c r="BUA44" s="613"/>
      <c r="BUB44" s="613"/>
      <c r="BUC44" s="613"/>
      <c r="BUD44" s="613"/>
      <c r="BUE44" s="613"/>
      <c r="BUF44" s="613"/>
      <c r="BUG44" s="613"/>
      <c r="BUH44" s="613"/>
      <c r="BUI44" s="613"/>
      <c r="BUJ44" s="613"/>
      <c r="BUK44" s="613"/>
      <c r="BUL44" s="613"/>
      <c r="BUM44" s="613"/>
      <c r="BUN44" s="613"/>
      <c r="BUO44" s="613"/>
      <c r="BUP44" s="613"/>
      <c r="BUQ44" s="613"/>
      <c r="BUR44" s="613"/>
      <c r="BUS44" s="613"/>
      <c r="BUT44" s="613"/>
      <c r="BUU44" s="613"/>
      <c r="BUV44" s="613"/>
      <c r="BUW44" s="613"/>
      <c r="BUX44" s="613"/>
      <c r="BUY44" s="613"/>
      <c r="BUZ44" s="613"/>
      <c r="BVA44" s="613"/>
      <c r="BVB44" s="613"/>
      <c r="BVC44" s="613"/>
      <c r="BVD44" s="613"/>
      <c r="BVE44" s="613"/>
      <c r="BVF44" s="613"/>
      <c r="BVG44" s="613"/>
      <c r="BVH44" s="613"/>
      <c r="BVI44" s="613"/>
      <c r="BVJ44" s="613"/>
      <c r="BVK44" s="613"/>
      <c r="BVL44" s="613"/>
      <c r="BVM44" s="613"/>
      <c r="BVN44" s="613"/>
      <c r="BVO44" s="613"/>
      <c r="BVP44" s="613"/>
      <c r="BVQ44" s="613"/>
      <c r="BVR44" s="613"/>
      <c r="BVS44" s="613"/>
      <c r="BVT44" s="613"/>
      <c r="BVU44" s="613"/>
      <c r="BVV44" s="613"/>
      <c r="BVW44" s="613"/>
      <c r="BVX44" s="613"/>
      <c r="BVY44" s="613"/>
      <c r="BVZ44" s="613"/>
      <c r="BWA44" s="613"/>
      <c r="BWB44" s="613"/>
      <c r="BWC44" s="613"/>
      <c r="BWD44" s="613"/>
      <c r="BWE44" s="613"/>
      <c r="BWF44" s="613"/>
      <c r="BWG44" s="613"/>
      <c r="BWH44" s="613"/>
      <c r="BWI44" s="613"/>
      <c r="BWJ44" s="613"/>
      <c r="BWK44" s="613"/>
      <c r="BWL44" s="613"/>
      <c r="BWM44" s="613"/>
      <c r="BWN44" s="613"/>
      <c r="BWO44" s="613"/>
      <c r="BWP44" s="613"/>
      <c r="BWQ44" s="613"/>
      <c r="BWR44" s="613"/>
      <c r="BWS44" s="613"/>
      <c r="BWT44" s="613"/>
      <c r="BWU44" s="613"/>
      <c r="BWV44" s="613"/>
      <c r="BWW44" s="613"/>
      <c r="BWX44" s="613"/>
      <c r="BWY44" s="613"/>
      <c r="BWZ44" s="613"/>
      <c r="BXA44" s="613"/>
      <c r="BXB44" s="613"/>
      <c r="BXC44" s="613"/>
      <c r="BXD44" s="613"/>
      <c r="BXE44" s="613"/>
      <c r="BXF44" s="613"/>
      <c r="BXG44" s="613"/>
      <c r="BXH44" s="613"/>
      <c r="BXI44" s="613"/>
      <c r="BXJ44" s="613"/>
      <c r="BXK44" s="613"/>
      <c r="BXL44" s="613"/>
      <c r="BXM44" s="613"/>
      <c r="BXN44" s="613"/>
      <c r="BXO44" s="613"/>
      <c r="BXP44" s="613"/>
      <c r="BXQ44" s="613"/>
      <c r="BXR44" s="613"/>
      <c r="BXS44" s="613"/>
      <c r="BXT44" s="613"/>
      <c r="BXU44" s="613"/>
      <c r="BXV44" s="613"/>
      <c r="BXW44" s="613"/>
      <c r="BXX44" s="613"/>
      <c r="BXY44" s="613"/>
      <c r="BXZ44" s="613"/>
      <c r="BYA44" s="613"/>
      <c r="BYB44" s="613"/>
      <c r="BYC44" s="613"/>
      <c r="BYD44" s="613"/>
      <c r="BYE44" s="613"/>
      <c r="BYF44" s="613"/>
      <c r="BYG44" s="613"/>
      <c r="BYH44" s="613"/>
      <c r="BYI44" s="613"/>
      <c r="BYJ44" s="613"/>
      <c r="BYK44" s="613"/>
      <c r="BYL44" s="613"/>
      <c r="BYM44" s="613"/>
      <c r="BYN44" s="613"/>
      <c r="BYO44" s="613"/>
      <c r="BYP44" s="613"/>
      <c r="BYQ44" s="613"/>
      <c r="BYR44" s="613"/>
      <c r="BYS44" s="613"/>
      <c r="BYT44" s="613"/>
      <c r="BYU44" s="613"/>
      <c r="BYV44" s="613"/>
      <c r="BYW44" s="613"/>
      <c r="BYX44" s="613"/>
      <c r="BYY44" s="613"/>
      <c r="BYZ44" s="613"/>
      <c r="BZA44" s="613"/>
      <c r="BZB44" s="613"/>
      <c r="BZC44" s="613"/>
      <c r="BZD44" s="613"/>
      <c r="BZE44" s="613"/>
      <c r="BZF44" s="613"/>
      <c r="BZG44" s="613"/>
      <c r="BZH44" s="613"/>
      <c r="BZI44" s="613"/>
      <c r="BZJ44" s="613"/>
      <c r="BZK44" s="613"/>
      <c r="BZL44" s="613"/>
      <c r="BZM44" s="613"/>
      <c r="BZN44" s="613"/>
      <c r="BZO44" s="613"/>
      <c r="BZP44" s="613"/>
      <c r="BZQ44" s="613"/>
      <c r="BZR44" s="613"/>
      <c r="BZS44" s="613"/>
      <c r="BZT44" s="613"/>
      <c r="BZU44" s="613"/>
      <c r="BZV44" s="613"/>
      <c r="BZW44" s="613"/>
      <c r="BZX44" s="613"/>
      <c r="BZY44" s="613"/>
      <c r="BZZ44" s="613"/>
      <c r="CAA44" s="613"/>
      <c r="CAB44" s="613"/>
      <c r="CAC44" s="613"/>
      <c r="CAD44" s="613"/>
      <c r="CAE44" s="613"/>
      <c r="CAF44" s="613"/>
      <c r="CAG44" s="613"/>
      <c r="CAH44" s="613"/>
      <c r="CAI44" s="613"/>
      <c r="CAJ44" s="613"/>
      <c r="CAK44" s="613"/>
      <c r="CAL44" s="613"/>
      <c r="CAM44" s="613"/>
      <c r="CAN44" s="613"/>
      <c r="CAO44" s="613"/>
      <c r="CAP44" s="613"/>
      <c r="CAQ44" s="613"/>
      <c r="CAR44" s="613"/>
      <c r="CAS44" s="613"/>
      <c r="CAT44" s="613"/>
      <c r="CAU44" s="613"/>
      <c r="CAV44" s="613"/>
      <c r="CAW44" s="613"/>
      <c r="CAX44" s="613"/>
      <c r="CAY44" s="613"/>
      <c r="CAZ44" s="613"/>
      <c r="CBA44" s="613"/>
      <c r="CBB44" s="613"/>
      <c r="CBC44" s="613"/>
      <c r="CBD44" s="613"/>
      <c r="CBE44" s="613"/>
      <c r="CBF44" s="613"/>
      <c r="CBG44" s="613"/>
      <c r="CBH44" s="613"/>
      <c r="CBI44" s="613"/>
      <c r="CBJ44" s="613"/>
      <c r="CBK44" s="613"/>
      <c r="CBL44" s="613"/>
      <c r="CBM44" s="613"/>
      <c r="CBN44" s="613"/>
      <c r="CBO44" s="613"/>
      <c r="CBP44" s="613"/>
      <c r="CBQ44" s="613"/>
      <c r="CBR44" s="613"/>
      <c r="CBS44" s="613"/>
      <c r="CBT44" s="613"/>
      <c r="CBU44" s="613"/>
      <c r="CBV44" s="613"/>
      <c r="CBW44" s="613"/>
      <c r="CBX44" s="613"/>
      <c r="CBY44" s="613"/>
      <c r="CBZ44" s="613"/>
      <c r="CCA44" s="613"/>
      <c r="CCB44" s="613"/>
      <c r="CCC44" s="613"/>
      <c r="CCD44" s="613"/>
      <c r="CCE44" s="613"/>
      <c r="CCF44" s="613"/>
      <c r="CCG44" s="613"/>
      <c r="CCH44" s="613"/>
      <c r="CCI44" s="613"/>
      <c r="CCJ44" s="613"/>
      <c r="CCK44" s="613"/>
      <c r="CCL44" s="613"/>
      <c r="CCM44" s="613"/>
      <c r="CCN44" s="613"/>
      <c r="CCO44" s="613"/>
      <c r="CCP44" s="613"/>
      <c r="CCQ44" s="613"/>
      <c r="CCR44" s="613"/>
      <c r="CCS44" s="613"/>
      <c r="CCT44" s="613"/>
      <c r="CCU44" s="613"/>
      <c r="CCV44" s="613"/>
      <c r="CCW44" s="613"/>
      <c r="CCX44" s="613"/>
      <c r="CCY44" s="613"/>
      <c r="CCZ44" s="613"/>
      <c r="CDA44" s="613"/>
      <c r="CDB44" s="613"/>
      <c r="CDC44" s="613"/>
      <c r="CDD44" s="613"/>
      <c r="CDE44" s="613"/>
      <c r="CDF44" s="613"/>
      <c r="CDG44" s="613"/>
      <c r="CDH44" s="613"/>
      <c r="CDI44" s="613"/>
      <c r="CDJ44" s="613"/>
      <c r="CDK44" s="613"/>
      <c r="CDL44" s="613"/>
      <c r="CDM44" s="613"/>
      <c r="CDN44" s="613"/>
      <c r="CDO44" s="613"/>
      <c r="CDP44" s="613"/>
      <c r="CDQ44" s="613"/>
      <c r="CDR44" s="613"/>
      <c r="CDS44" s="613"/>
      <c r="CDT44" s="613"/>
      <c r="CDU44" s="613"/>
      <c r="CDV44" s="613"/>
      <c r="CDW44" s="613"/>
      <c r="CDX44" s="613"/>
      <c r="CDY44" s="613"/>
      <c r="CDZ44" s="613"/>
      <c r="CEA44" s="613"/>
      <c r="CEB44" s="613"/>
      <c r="CEC44" s="613"/>
      <c r="CED44" s="613"/>
      <c r="CEE44" s="613"/>
      <c r="CEF44" s="613"/>
      <c r="CEG44" s="613"/>
      <c r="CEH44" s="613"/>
      <c r="CEI44" s="613"/>
      <c r="CEJ44" s="613"/>
      <c r="CEK44" s="613"/>
      <c r="CEL44" s="613"/>
      <c r="CEM44" s="613"/>
      <c r="CEN44" s="613"/>
      <c r="CEO44" s="613"/>
      <c r="CEP44" s="613"/>
      <c r="CEQ44" s="613"/>
      <c r="CER44" s="613"/>
      <c r="CES44" s="613"/>
      <c r="CET44" s="613"/>
      <c r="CEU44" s="613"/>
      <c r="CEV44" s="613"/>
      <c r="CEW44" s="613"/>
      <c r="CEX44" s="613"/>
      <c r="CEY44" s="613"/>
      <c r="CEZ44" s="613"/>
      <c r="CFA44" s="613"/>
      <c r="CFB44" s="613"/>
      <c r="CFC44" s="613"/>
      <c r="CFD44" s="613"/>
      <c r="CFE44" s="613"/>
      <c r="CFF44" s="613"/>
      <c r="CFG44" s="613"/>
      <c r="CFH44" s="613"/>
      <c r="CFI44" s="613"/>
      <c r="CFJ44" s="613"/>
      <c r="CFK44" s="613"/>
      <c r="CFL44" s="613"/>
      <c r="CFM44" s="613"/>
      <c r="CFN44" s="613"/>
      <c r="CFO44" s="613"/>
      <c r="CFP44" s="613"/>
      <c r="CFQ44" s="613"/>
      <c r="CFR44" s="613"/>
      <c r="CFS44" s="613"/>
      <c r="CFT44" s="613"/>
      <c r="CFU44" s="613"/>
      <c r="CFV44" s="613"/>
      <c r="CFW44" s="613"/>
      <c r="CFX44" s="613"/>
      <c r="CFY44" s="613"/>
      <c r="CFZ44" s="613"/>
      <c r="CGA44" s="613"/>
      <c r="CGB44" s="613"/>
      <c r="CGC44" s="613"/>
      <c r="CGD44" s="613"/>
      <c r="CGE44" s="613"/>
      <c r="CGF44" s="613"/>
      <c r="CGG44" s="613"/>
      <c r="CGH44" s="613"/>
      <c r="CGI44" s="613"/>
      <c r="CGJ44" s="613"/>
      <c r="CGK44" s="613"/>
      <c r="CGL44" s="613"/>
      <c r="CGM44" s="613"/>
      <c r="CGN44" s="613"/>
      <c r="CGO44" s="613"/>
      <c r="CGP44" s="613"/>
      <c r="CGQ44" s="613"/>
      <c r="CGR44" s="613"/>
      <c r="CGS44" s="613"/>
      <c r="CGT44" s="613"/>
      <c r="CGU44" s="613"/>
      <c r="CGV44" s="613"/>
      <c r="CGW44" s="613"/>
      <c r="CGX44" s="613"/>
      <c r="CGY44" s="613"/>
      <c r="CGZ44" s="613"/>
      <c r="CHA44" s="613"/>
      <c r="CHB44" s="613"/>
      <c r="CHC44" s="613"/>
      <c r="CHD44" s="613"/>
      <c r="CHE44" s="613"/>
      <c r="CHF44" s="613"/>
      <c r="CHG44" s="613"/>
      <c r="CHH44" s="613"/>
      <c r="CHI44" s="613"/>
      <c r="CHJ44" s="613"/>
      <c r="CHK44" s="613"/>
      <c r="CHL44" s="613"/>
      <c r="CHM44" s="613"/>
      <c r="CHN44" s="613"/>
      <c r="CHO44" s="613"/>
      <c r="CHP44" s="613"/>
      <c r="CHQ44" s="613"/>
      <c r="CHR44" s="613"/>
      <c r="CHS44" s="613"/>
      <c r="CHT44" s="613"/>
      <c r="CHU44" s="613"/>
      <c r="CHV44" s="613"/>
      <c r="CHW44" s="613"/>
      <c r="CHX44" s="613"/>
      <c r="CHY44" s="613"/>
      <c r="CHZ44" s="613"/>
      <c r="CIA44" s="613"/>
      <c r="CIB44" s="613"/>
      <c r="CIC44" s="613"/>
      <c r="CID44" s="613"/>
      <c r="CIE44" s="613"/>
      <c r="CIF44" s="613"/>
      <c r="CIG44" s="613"/>
      <c r="CIH44" s="613"/>
      <c r="CII44" s="613"/>
      <c r="CIJ44" s="613"/>
      <c r="CIK44" s="613"/>
      <c r="CIL44" s="613"/>
      <c r="CIM44" s="613"/>
      <c r="CIN44" s="613"/>
      <c r="CIO44" s="613"/>
      <c r="CIP44" s="613"/>
      <c r="CIQ44" s="613"/>
      <c r="CIR44" s="613"/>
      <c r="CIS44" s="613"/>
      <c r="CIT44" s="613"/>
      <c r="CIU44" s="613"/>
      <c r="CIV44" s="613"/>
      <c r="CIW44" s="613"/>
      <c r="CIX44" s="613"/>
      <c r="CIY44" s="613"/>
      <c r="CIZ44" s="613"/>
      <c r="CJA44" s="613"/>
      <c r="CJB44" s="613"/>
      <c r="CJC44" s="613"/>
      <c r="CJD44" s="613"/>
      <c r="CJE44" s="613"/>
      <c r="CJF44" s="613"/>
      <c r="CJG44" s="613"/>
      <c r="CJH44" s="613"/>
      <c r="CJI44" s="613"/>
      <c r="CJJ44" s="613"/>
      <c r="CJK44" s="613"/>
      <c r="CJL44" s="613"/>
      <c r="CJM44" s="613"/>
      <c r="CJN44" s="613"/>
      <c r="CJO44" s="613"/>
      <c r="CJP44" s="613"/>
      <c r="CJQ44" s="613"/>
      <c r="CJR44" s="613"/>
      <c r="CJS44" s="613"/>
      <c r="CJT44" s="613"/>
      <c r="CJU44" s="613"/>
      <c r="CJV44" s="613"/>
      <c r="CJW44" s="613"/>
      <c r="CJX44" s="613"/>
      <c r="CJY44" s="613"/>
      <c r="CJZ44" s="613"/>
      <c r="CKA44" s="613"/>
      <c r="CKB44" s="613"/>
      <c r="CKC44" s="613"/>
      <c r="CKD44" s="613"/>
      <c r="CKE44" s="613"/>
      <c r="CKF44" s="613"/>
      <c r="CKG44" s="613"/>
      <c r="CKH44" s="613"/>
      <c r="CKI44" s="613"/>
      <c r="CKJ44" s="613"/>
      <c r="CKK44" s="613"/>
      <c r="CKL44" s="613"/>
      <c r="CKM44" s="613"/>
      <c r="CKN44" s="613"/>
      <c r="CKO44" s="613"/>
      <c r="CKP44" s="613"/>
      <c r="CKQ44" s="613"/>
      <c r="CKR44" s="613"/>
      <c r="CKS44" s="613"/>
      <c r="CKT44" s="613"/>
      <c r="CKU44" s="613"/>
      <c r="CKV44" s="613"/>
      <c r="CKW44" s="613"/>
      <c r="CKX44" s="613"/>
      <c r="CKY44" s="613"/>
      <c r="CKZ44" s="613"/>
      <c r="CLA44" s="613"/>
      <c r="CLB44" s="613"/>
      <c r="CLC44" s="613"/>
      <c r="CLD44" s="613"/>
      <c r="CLE44" s="613"/>
      <c r="CLF44" s="613"/>
      <c r="CLG44" s="613"/>
      <c r="CLH44" s="613"/>
      <c r="CLI44" s="613"/>
      <c r="CLJ44" s="613"/>
      <c r="CLK44" s="613"/>
      <c r="CLL44" s="613"/>
      <c r="CLM44" s="613"/>
      <c r="CLN44" s="613"/>
      <c r="CLO44" s="613"/>
      <c r="CLP44" s="613"/>
      <c r="CLQ44" s="613"/>
    </row>
    <row r="45" spans="1:2357" x14ac:dyDescent="0.2">
      <c r="A45" s="11">
        <f t="shared" si="0"/>
        <v>0</v>
      </c>
      <c r="B45" s="12">
        <v>61</v>
      </c>
      <c r="C45" s="11" t="s">
        <v>77</v>
      </c>
      <c r="D45" s="15" t="s">
        <v>45</v>
      </c>
      <c r="E45" s="12">
        <v>12</v>
      </c>
      <c r="F45" s="12">
        <v>61</v>
      </c>
      <c r="G45" s="12">
        <v>4</v>
      </c>
      <c r="H45" s="12">
        <f>IF(OR(AND($B$4&lt;=F45,D45="газ",'Данные и  результаты'!$I$14=1,G45=1,'Данные и  результаты'!$I$18=1),AND($B$4&lt;=F45,$B$4&gt;=48,D45="газ",'Данные и  результаты'!$I$14=1,G45=3,'Данные и  результаты'!$I$18=3),AND($B$4&lt;=F45,$B$4&gt;=20,D45="газ",'Данные и  результаты'!$I$14=1,G45=4,'Данные и  результаты'!$I$18=4),AND($B$4&lt;=F45,D45="газ",'Данные и  результаты'!$I$14=1,G45=5,'Данные и  результаты'!$I$18=5),AND($B$4&lt;=F45,D45="ж.топливо",'Данные и  результаты'!$I$14=2,G45=5,'Данные и  результаты'!$I$18=5),AND($B$4&lt;=F45,D45="газ",'Данные и  результаты'!$I$14=1,G45=6,'Данные и  результаты'!$I$18=6),AND($B$4&lt;=F45,D45="газ",'Данные и  результаты'!$I$14=1,G45=7,'Данные и  результаты'!$I$18=7),AND($B$4&lt;=F45,D45="газ",'Данные и  результаты'!$I$14=1,G45=8,'Данные и  результаты'!$I$18=8),AND($B$4&lt;=F45,D45="газ",'Данные и  результаты'!$I$14=1,G45=9,'Данные и  результаты'!$I$18=9),AND($B$4&lt;=F45,D45="газ",'Данные и  результаты'!$I$14=1,G45=10,'Данные и  результаты'!$I$18=10)),1,0)</f>
        <v>0</v>
      </c>
      <c r="I45" s="11">
        <v>26</v>
      </c>
      <c r="J45" s="163" t="s">
        <v>30</v>
      </c>
      <c r="K45" s="162">
        <v>100016200</v>
      </c>
      <c r="L45" s="166" t="str">
        <f>""</f>
        <v/>
      </c>
      <c r="M45" s="166" t="str">
        <f>""</f>
        <v/>
      </c>
      <c r="N45" s="166" t="s">
        <v>513</v>
      </c>
      <c r="P45" s="11">
        <v>38</v>
      </c>
      <c r="Q45" s="12" t="e">
        <f t="shared" si="19"/>
        <v>#N/A</v>
      </c>
      <c r="R45" s="12" t="e">
        <f t="shared" si="28"/>
        <v>#N/A</v>
      </c>
      <c r="S45" s="12" t="e">
        <f t="shared" si="20"/>
        <v>#N/A</v>
      </c>
      <c r="T45" s="12" t="e">
        <f t="shared" si="21"/>
        <v>#N/A</v>
      </c>
      <c r="U45" s="12" t="e">
        <f t="shared" si="22"/>
        <v>#N/A</v>
      </c>
      <c r="V45" s="12" t="e">
        <f t="shared" si="23"/>
        <v>#N/A</v>
      </c>
      <c r="W45" s="12" t="e">
        <f t="shared" si="24"/>
        <v>#N/A</v>
      </c>
      <c r="X45" s="12" t="e">
        <f t="shared" si="25"/>
        <v>#N/A</v>
      </c>
      <c r="Y45" s="12" t="e">
        <f t="shared" si="26"/>
        <v>#N/A</v>
      </c>
      <c r="Z45" s="12" t="e">
        <f t="shared" si="27"/>
        <v>#N/A</v>
      </c>
      <c r="AA45" s="12" t="e">
        <f t="shared" si="18"/>
        <v>#N/A</v>
      </c>
      <c r="AB45" s="167" t="str">
        <f t="shared" si="1"/>
        <v>-</v>
      </c>
      <c r="AC45" s="167" t="str">
        <f t="shared" si="2"/>
        <v/>
      </c>
      <c r="AD45" s="168" t="str">
        <f t="shared" si="3"/>
        <v/>
      </c>
      <c r="AE45" s="168" t="str">
        <f t="shared" si="4"/>
        <v/>
      </c>
      <c r="AF45" s="168" t="str">
        <f t="shared" si="5"/>
        <v/>
      </c>
      <c r="AG45" s="168" t="str">
        <f t="shared" si="6"/>
        <v/>
      </c>
      <c r="AH45" s="620" t="str">
        <f>IF(AND(OR(AG45=$I$50,AG45=$I$51,AG45=$I$55,AG45=$I$56,AG45=$I$58,AG45=$I$59),'Данные и  результаты'!$I$20=2,'Данные и  результаты'!$I$22=1),Котлы!Y45,IF(AND(OR(AG45=$I$50,AG45=$I$51,AG45=$I$55,AG45=$I$56,AG45=$I$58,AG45=$I$59),'Данные и  результаты'!$I$20=2,'Данные и  результаты'!$I$22=2),Котлы!Z45,IF(AND(OR(AG45=$I$10,AG45=$I$11,AG45=$I$19,AG45=$I$20,AG45=$I$27,AG45=$I$28,AG45=$I$33,AG45=$I$34),'Данные и  результаты'!$I$22=2,'Данные и  результаты'!$I$28=1),W45,IF(AND(OR(AG45=$I$10,AG45=$I$11,AG45=$I$19,AG45=$I$20,AG45=$I$27,AG45=$I$28,AG45=$I$33,AG45=$I$34),'Данные и  результаты'!$I$22=1),W45,IF(AND(OR(AG45=$I$10,AG45=$I$11,AG45=$I$19,AG45=$I$20,AG45=$I$27,AG45=$I$28,AG45=$I$33,AG45=$I$34),'Данные и  результаты'!$I$22=2,OR('Данные и  результаты'!$I$28=2,'Данные и  результаты'!$I$28=3,'Данные и  результаты'!$I$28=4,'Данные и  результаты'!$I$28=5)),X45,IF(ISNA(W45)=TRUE,"",IF(AND(ISERR(W45)=FALSE,'Данные и  результаты'!$I$22=1),Котлы!W45,IF(AND(ISERR(X45)=FALSE,'Данные и  результаты'!$I$22=2),Котлы!X45,""))))))))</f>
        <v/>
      </c>
      <c r="AI45" s="168" t="str">
        <f t="shared" si="7"/>
        <v/>
      </c>
    </row>
    <row r="46" spans="1:2357" x14ac:dyDescent="0.2">
      <c r="A46" s="11">
        <f t="shared" si="0"/>
        <v>0</v>
      </c>
      <c r="B46" s="12">
        <v>63</v>
      </c>
      <c r="C46" s="11" t="s">
        <v>1285</v>
      </c>
      <c r="D46" s="15" t="s">
        <v>45</v>
      </c>
      <c r="E46" s="12">
        <v>36</v>
      </c>
      <c r="F46" s="12">
        <v>63</v>
      </c>
      <c r="G46" s="12">
        <v>3</v>
      </c>
      <c r="H46" s="12">
        <f>IF(OR(AND($B$4&lt;=F46,D46="газ",'Данные и  результаты'!$I$14=1,G46=1,'Данные и  результаты'!$I$18=1),AND($B$4&lt;=F46,$B$4&gt;=48,D46="газ",'Данные и  результаты'!$I$14=1,G46=3,'Данные и  результаты'!$I$18=3),AND($B$4&lt;=F46,$B$4&gt;=20,D46="газ",'Данные и  результаты'!$I$14=1,G46=4,'Данные и  результаты'!$I$18=4),AND($B$4&lt;=F46,D46="газ",'Данные и  результаты'!$I$14=1,G46=5,'Данные и  результаты'!$I$18=5),AND($B$4&lt;=F46,D46="ж.топливо",'Данные и  результаты'!$I$14=2,G46=5,'Данные и  результаты'!$I$18=5),AND($B$4&lt;=F46,D46="газ",'Данные и  результаты'!$I$14=1,G46=6,'Данные и  результаты'!$I$18=6),AND($B$4&lt;=F46,D46="газ",'Данные и  результаты'!$I$14=1,G46=7,'Данные и  результаты'!$I$18=7),AND($B$4&lt;=F46,D46="газ",'Данные и  результаты'!$I$14=1,G46=8,'Данные и  результаты'!$I$18=8),AND($B$4&lt;=F46,D46="газ",'Данные и  результаты'!$I$14=1,G46=9,'Данные и  результаты'!$I$18=9),AND($B$4&lt;=F46,D46="газ",'Данные и  результаты'!$I$14=1,G46=10,'Данные и  результаты'!$I$18=10)),1,0)</f>
        <v>0</v>
      </c>
      <c r="I46" s="11">
        <v>27</v>
      </c>
      <c r="J46" s="164">
        <v>100007737</v>
      </c>
      <c r="K46" s="164">
        <v>100007756</v>
      </c>
      <c r="L46" s="166" t="str">
        <f>""</f>
        <v/>
      </c>
      <c r="M46" s="166" t="str">
        <f>""</f>
        <v/>
      </c>
      <c r="N46" s="166" t="s">
        <v>513</v>
      </c>
      <c r="P46" s="11">
        <v>39</v>
      </c>
      <c r="Q46" s="12" t="e">
        <f t="shared" si="19"/>
        <v>#N/A</v>
      </c>
      <c r="R46" s="12" t="e">
        <f t="shared" si="28"/>
        <v>#N/A</v>
      </c>
      <c r="S46" s="12" t="e">
        <f t="shared" si="20"/>
        <v>#N/A</v>
      </c>
      <c r="T46" s="12" t="e">
        <f t="shared" si="21"/>
        <v>#N/A</v>
      </c>
      <c r="U46" s="12" t="e">
        <f t="shared" si="22"/>
        <v>#N/A</v>
      </c>
      <c r="V46" s="12" t="e">
        <f t="shared" si="23"/>
        <v>#N/A</v>
      </c>
      <c r="W46" s="12" t="e">
        <f t="shared" si="24"/>
        <v>#N/A</v>
      </c>
      <c r="X46" s="12" t="e">
        <f t="shared" si="25"/>
        <v>#N/A</v>
      </c>
      <c r="Y46" s="12" t="e">
        <f t="shared" si="26"/>
        <v>#N/A</v>
      </c>
      <c r="Z46" s="12" t="e">
        <f t="shared" si="27"/>
        <v>#N/A</v>
      </c>
      <c r="AA46" s="12" t="e">
        <f t="shared" si="18"/>
        <v>#N/A</v>
      </c>
      <c r="AB46" s="167" t="str">
        <f t="shared" si="1"/>
        <v>-</v>
      </c>
      <c r="AC46" s="167" t="str">
        <f t="shared" si="2"/>
        <v/>
      </c>
      <c r="AD46" s="168" t="str">
        <f t="shared" si="3"/>
        <v/>
      </c>
      <c r="AE46" s="168" t="str">
        <f t="shared" si="4"/>
        <v/>
      </c>
      <c r="AF46" s="168" t="str">
        <f t="shared" si="5"/>
        <v/>
      </c>
      <c r="AG46" s="168" t="str">
        <f t="shared" si="6"/>
        <v/>
      </c>
      <c r="AH46" s="620" t="str">
        <f>IF(AND(OR(AG46=$I$50,AG46=$I$51,AG46=$I$55,AG46=$I$56,AG46=$I$58,AG46=$I$59),'Данные и  результаты'!$I$20=2,'Данные и  результаты'!$I$22=1),Котлы!Y46,IF(AND(OR(AG46=$I$50,AG46=$I$51,AG46=$I$55,AG46=$I$56,AG46=$I$58,AG46=$I$59),'Данные и  результаты'!$I$20=2,'Данные и  результаты'!$I$22=2),Котлы!Z46,IF(AND(OR(AG46=$I$10,AG46=$I$11,AG46=$I$19,AG46=$I$20,AG46=$I$27,AG46=$I$28,AG46=$I$33,AG46=$I$34),'Данные и  результаты'!$I$22=2,'Данные и  результаты'!$I$28=1),W46,IF(AND(OR(AG46=$I$10,AG46=$I$11,AG46=$I$19,AG46=$I$20,AG46=$I$27,AG46=$I$28,AG46=$I$33,AG46=$I$34),'Данные и  результаты'!$I$22=1),W46,IF(AND(OR(AG46=$I$10,AG46=$I$11,AG46=$I$19,AG46=$I$20,AG46=$I$27,AG46=$I$28,AG46=$I$33,AG46=$I$34),'Данные и  результаты'!$I$22=2,OR('Данные и  результаты'!$I$28=2,'Данные и  результаты'!$I$28=3,'Данные и  результаты'!$I$28=4,'Данные и  результаты'!$I$28=5)),X46,IF(ISNA(W46)=TRUE,"",IF(AND(ISERR(W46)=FALSE,'Данные и  результаты'!$I$22=1),Котлы!W46,IF(AND(ISERR(X46)=FALSE,'Данные и  результаты'!$I$22=2),Котлы!X46,""))))))))</f>
        <v/>
      </c>
      <c r="AI46" s="168" t="str">
        <f t="shared" si="7"/>
        <v/>
      </c>
    </row>
    <row r="47" spans="1:2357" x14ac:dyDescent="0.2">
      <c r="A47" s="11">
        <f t="shared" si="0"/>
        <v>0</v>
      </c>
      <c r="B47" s="12">
        <v>64</v>
      </c>
      <c r="C47" s="11" t="s">
        <v>66</v>
      </c>
      <c r="D47" s="15" t="s">
        <v>47</v>
      </c>
      <c r="E47" s="12">
        <v>50</v>
      </c>
      <c r="F47" s="12">
        <v>64</v>
      </c>
      <c r="G47" s="12">
        <v>5</v>
      </c>
      <c r="H47" s="12">
        <f>IF(OR(AND($B$4&lt;=F47,D47="газ",'Данные и  результаты'!$I$14=1,G47=1,'Данные и  результаты'!$I$18=1),AND($B$4&lt;=F47,$B$4&gt;=48,D47="газ",'Данные и  результаты'!$I$14=1,G47=3,'Данные и  результаты'!$I$18=3),AND($B$4&lt;=F47,$B$4&gt;=20,D47="газ",'Данные и  результаты'!$I$14=1,G47=4,'Данные и  результаты'!$I$18=4),AND($B$4&lt;=F47,D47="газ",'Данные и  результаты'!$I$14=1,G47=5,'Данные и  результаты'!$I$18=5),AND($B$4&lt;=F47,D47="ж.топливо",'Данные и  результаты'!$I$14=2,G47=5,'Данные и  результаты'!$I$18=5),AND($B$4&lt;=F47,D47="газ",'Данные и  результаты'!$I$14=1,G47=6,'Данные и  результаты'!$I$18=6),AND($B$4&lt;=F47,D47="газ",'Данные и  результаты'!$I$14=1,G47=7,'Данные и  результаты'!$I$18=7),AND($B$4&lt;=F47,D47="газ",'Данные и  результаты'!$I$14=1,G47=8,'Данные и  результаты'!$I$18=8),AND($B$4&lt;=F47,D47="газ",'Данные и  результаты'!$I$14=1,G47=9,'Данные и  результаты'!$I$18=9),AND($B$4&lt;=F47,D47="газ",'Данные и  результаты'!$I$14=1,G47=10,'Данные и  результаты'!$I$18=10)),1,0)</f>
        <v>0</v>
      </c>
      <c r="I47" s="11">
        <v>28</v>
      </c>
      <c r="J47" s="165">
        <v>100004286</v>
      </c>
      <c r="K47" s="160">
        <v>100004314</v>
      </c>
      <c r="L47" s="166" t="str">
        <f>""</f>
        <v/>
      </c>
      <c r="M47" s="166" t="str">
        <f>""</f>
        <v/>
      </c>
      <c r="N47" s="166" t="s">
        <v>513</v>
      </c>
      <c r="P47" s="11">
        <v>40</v>
      </c>
      <c r="Q47" s="12" t="e">
        <f t="shared" si="19"/>
        <v>#N/A</v>
      </c>
      <c r="R47" s="12" t="e">
        <f t="shared" si="28"/>
        <v>#N/A</v>
      </c>
      <c r="S47" s="12" t="e">
        <f t="shared" si="20"/>
        <v>#N/A</v>
      </c>
      <c r="T47" s="12" t="e">
        <f t="shared" si="21"/>
        <v>#N/A</v>
      </c>
      <c r="U47" s="12" t="e">
        <f t="shared" si="22"/>
        <v>#N/A</v>
      </c>
      <c r="V47" s="12" t="e">
        <f t="shared" si="23"/>
        <v>#N/A</v>
      </c>
      <c r="W47" s="12" t="e">
        <f t="shared" si="24"/>
        <v>#N/A</v>
      </c>
      <c r="X47" s="12" t="e">
        <f t="shared" si="25"/>
        <v>#N/A</v>
      </c>
      <c r="Y47" s="12" t="e">
        <f t="shared" si="26"/>
        <v>#N/A</v>
      </c>
      <c r="Z47" s="12" t="e">
        <f t="shared" si="27"/>
        <v>#N/A</v>
      </c>
      <c r="AA47" s="12" t="e">
        <f t="shared" si="18"/>
        <v>#N/A</v>
      </c>
      <c r="AB47" s="167" t="str">
        <f t="shared" si="1"/>
        <v>-</v>
      </c>
      <c r="AC47" s="167" t="str">
        <f t="shared" si="2"/>
        <v/>
      </c>
      <c r="AD47" s="168" t="str">
        <f t="shared" si="3"/>
        <v/>
      </c>
      <c r="AE47" s="168" t="str">
        <f t="shared" si="4"/>
        <v/>
      </c>
      <c r="AF47" s="168" t="str">
        <f t="shared" si="5"/>
        <v/>
      </c>
      <c r="AG47" s="168" t="str">
        <f t="shared" si="6"/>
        <v/>
      </c>
      <c r="AH47" s="620" t="str">
        <f>IF(AND(OR(AG47=$I$50,AG47=$I$51,AG47=$I$55,AG47=$I$56,AG47=$I$58,AG47=$I$59),'Данные и  результаты'!$I$20=2,'Данные и  результаты'!$I$22=1),Котлы!Y47,IF(AND(OR(AG47=$I$50,AG47=$I$51,AG47=$I$55,AG47=$I$56,AG47=$I$58,AG47=$I$59),'Данные и  результаты'!$I$20=2,'Данные и  результаты'!$I$22=2),Котлы!Z47,IF(AND(OR(AG47=$I$10,AG47=$I$11,AG47=$I$19,AG47=$I$20,AG47=$I$27,AG47=$I$28,AG47=$I$33,AG47=$I$34),'Данные и  результаты'!$I$22=2,'Данные и  результаты'!$I$28=1),W47,IF(AND(OR(AG47=$I$10,AG47=$I$11,AG47=$I$19,AG47=$I$20,AG47=$I$27,AG47=$I$28,AG47=$I$33,AG47=$I$34),'Данные и  результаты'!$I$22=1),W47,IF(AND(OR(AG47=$I$10,AG47=$I$11,AG47=$I$19,AG47=$I$20,AG47=$I$27,AG47=$I$28,AG47=$I$33,AG47=$I$34),'Данные и  результаты'!$I$22=2,OR('Данные и  результаты'!$I$28=2,'Данные и  результаты'!$I$28=3,'Данные и  результаты'!$I$28=4,'Данные и  результаты'!$I$28=5)),X47,IF(ISNA(W47)=TRUE,"",IF(AND(ISERR(W47)=FALSE,'Данные и  результаты'!$I$22=1),Котлы!W47,IF(AND(ISERR(X47)=FALSE,'Данные и  результаты'!$I$22=2),Котлы!X47,""))))))))</f>
        <v/>
      </c>
      <c r="AI47" s="168" t="str">
        <f t="shared" si="7"/>
        <v/>
      </c>
    </row>
    <row r="48" spans="1:2357" x14ac:dyDescent="0.2">
      <c r="A48" s="11">
        <f t="shared" si="0"/>
        <v>0</v>
      </c>
      <c r="B48" s="12">
        <v>64</v>
      </c>
      <c r="C48" s="11" t="s">
        <v>66</v>
      </c>
      <c r="D48" s="15" t="s">
        <v>45</v>
      </c>
      <c r="E48" s="12">
        <v>50</v>
      </c>
      <c r="F48" s="12">
        <v>64</v>
      </c>
      <c r="G48" s="12">
        <v>5</v>
      </c>
      <c r="H48" s="12">
        <f>IF(OR(AND($B$4&lt;=F48,D48="газ",'Данные и  результаты'!$I$14=1,G48=1,'Данные и  результаты'!$I$18=1),AND($B$4&lt;=F48,$B$4&gt;=48,D48="газ",'Данные и  результаты'!$I$14=1,G48=3,'Данные и  результаты'!$I$18=3),AND($B$4&lt;=F48,$B$4&gt;=20,D48="газ",'Данные и  результаты'!$I$14=1,G48=4,'Данные и  результаты'!$I$18=4),AND($B$4&lt;=F48,D48="газ",'Данные и  результаты'!$I$14=1,G48=5,'Данные и  результаты'!$I$18=5),AND($B$4&lt;=F48,D48="ж.топливо",'Данные и  результаты'!$I$14=2,G48=5,'Данные и  результаты'!$I$18=5),AND($B$4&lt;=F48,D48="газ",'Данные и  результаты'!$I$14=1,G48=6,'Данные и  результаты'!$I$18=6),AND($B$4&lt;=F48,D48="газ",'Данные и  результаты'!$I$14=1,G48=7,'Данные и  результаты'!$I$18=7),AND($B$4&lt;=F48,D48="газ",'Данные и  результаты'!$I$14=1,G48=8,'Данные и  результаты'!$I$18=8),AND($B$4&lt;=F48,D48="газ",'Данные и  результаты'!$I$14=1,G48=9,'Данные и  результаты'!$I$18=9),AND($B$4&lt;=F48,D48="газ",'Данные и  результаты'!$I$14=1,G48=10,'Данные и  результаты'!$I$18=10)),1,0)</f>
        <v>0</v>
      </c>
      <c r="I48" s="11">
        <v>29</v>
      </c>
      <c r="J48" s="165">
        <v>100004286</v>
      </c>
      <c r="K48" s="160">
        <v>100004314</v>
      </c>
      <c r="L48" s="166" t="str">
        <f>""</f>
        <v/>
      </c>
      <c r="M48" s="166" t="str">
        <f>""</f>
        <v/>
      </c>
      <c r="N48" s="166" t="s">
        <v>513</v>
      </c>
      <c r="P48" s="11">
        <v>41</v>
      </c>
      <c r="Q48" s="12" t="e">
        <f t="shared" si="19"/>
        <v>#N/A</v>
      </c>
      <c r="R48" s="12" t="e">
        <f t="shared" si="28"/>
        <v>#N/A</v>
      </c>
      <c r="S48" s="12" t="e">
        <f t="shared" si="20"/>
        <v>#N/A</v>
      </c>
      <c r="T48" s="12" t="e">
        <f t="shared" si="21"/>
        <v>#N/A</v>
      </c>
      <c r="U48" s="12" t="e">
        <f t="shared" si="22"/>
        <v>#N/A</v>
      </c>
      <c r="V48" s="12" t="e">
        <f t="shared" si="23"/>
        <v>#N/A</v>
      </c>
      <c r="W48" s="12" t="e">
        <f t="shared" si="24"/>
        <v>#N/A</v>
      </c>
      <c r="X48" s="12" t="e">
        <f t="shared" si="25"/>
        <v>#N/A</v>
      </c>
      <c r="Y48" s="12" t="e">
        <f t="shared" si="26"/>
        <v>#N/A</v>
      </c>
      <c r="Z48" s="12" t="e">
        <f t="shared" si="27"/>
        <v>#N/A</v>
      </c>
      <c r="AA48" s="12" t="e">
        <f t="shared" si="18"/>
        <v>#N/A</v>
      </c>
      <c r="AB48" s="167" t="str">
        <f t="shared" si="1"/>
        <v>-</v>
      </c>
      <c r="AC48" s="167" t="str">
        <f t="shared" si="2"/>
        <v/>
      </c>
      <c r="AD48" s="168" t="str">
        <f t="shared" si="3"/>
        <v/>
      </c>
      <c r="AE48" s="168" t="str">
        <f t="shared" si="4"/>
        <v/>
      </c>
      <c r="AF48" s="168" t="str">
        <f t="shared" si="5"/>
        <v/>
      </c>
      <c r="AG48" s="168" t="str">
        <f t="shared" si="6"/>
        <v/>
      </c>
      <c r="AH48" s="620" t="str">
        <f>IF(AND(OR(AG48=$I$50,AG48=$I$51,AG48=$I$55,AG48=$I$56,AG48=$I$58,AG48=$I$59),'Данные и  результаты'!$I$20=2,'Данные и  результаты'!$I$22=1),Котлы!Y48,IF(AND(OR(AG48=$I$50,AG48=$I$51,AG48=$I$55,AG48=$I$56,AG48=$I$58,AG48=$I$59),'Данные и  результаты'!$I$20=2,'Данные и  результаты'!$I$22=2),Котлы!Z48,IF(AND(OR(AG48=$I$10,AG48=$I$11,AG48=$I$19,AG48=$I$20,AG48=$I$27,AG48=$I$28,AG48=$I$33,AG48=$I$34),'Данные и  результаты'!$I$22=2,'Данные и  результаты'!$I$28=1),W48,IF(AND(OR(AG48=$I$10,AG48=$I$11,AG48=$I$19,AG48=$I$20,AG48=$I$27,AG48=$I$28,AG48=$I$33,AG48=$I$34),'Данные и  результаты'!$I$22=1),W48,IF(AND(OR(AG48=$I$10,AG48=$I$11,AG48=$I$19,AG48=$I$20,AG48=$I$27,AG48=$I$28,AG48=$I$33,AG48=$I$34),'Данные и  результаты'!$I$22=2,OR('Данные и  результаты'!$I$28=2,'Данные и  результаты'!$I$28=3,'Данные и  результаты'!$I$28=4,'Данные и  результаты'!$I$28=5)),X48,IF(ISNA(W48)=TRUE,"",IF(AND(ISERR(W48)=FALSE,'Данные и  результаты'!$I$22=1),Котлы!W48,IF(AND(ISERR(X48)=FALSE,'Данные и  результаты'!$I$22=2),Котлы!X48,""))))))))</f>
        <v/>
      </c>
      <c r="AI48" s="168" t="str">
        <f t="shared" si="7"/>
        <v/>
      </c>
    </row>
    <row r="49" spans="1:35" x14ac:dyDescent="0.2">
      <c r="A49" s="11">
        <f t="shared" si="0"/>
        <v>0</v>
      </c>
      <c r="B49" s="12">
        <v>72</v>
      </c>
      <c r="C49" s="11" t="s">
        <v>1286</v>
      </c>
      <c r="D49" s="15" t="s">
        <v>45</v>
      </c>
      <c r="E49" s="12">
        <v>36</v>
      </c>
      <c r="F49" s="12">
        <v>72</v>
      </c>
      <c r="G49" s="12">
        <v>3</v>
      </c>
      <c r="H49" s="12">
        <f>IF(OR(AND($B$4&lt;=F49,D49="газ",'Данные и  результаты'!$I$14=1,G49=1,'Данные и  результаты'!$I$18=1),AND($B$4&lt;=F49,$B$4&gt;=48,D49="газ",'Данные и  результаты'!$I$14=1,G49=3,'Данные и  результаты'!$I$18=3),AND($B$4&lt;=F49,$B$4&gt;=20,D49="газ",'Данные и  результаты'!$I$14=1,G49=4,'Данные и  результаты'!$I$18=4),AND($B$4&lt;=F49,D49="газ",'Данные и  результаты'!$I$14=1,G49=5,'Данные и  результаты'!$I$18=5),AND($B$4&lt;=F49,D49="ж.топливо",'Данные и  результаты'!$I$14=2,G49=5,'Данные и  результаты'!$I$18=5),AND($B$4&lt;=F49,D49="газ",'Данные и  результаты'!$I$14=1,G49=6,'Данные и  результаты'!$I$18=6),AND($B$4&lt;=F49,D49="газ",'Данные и  результаты'!$I$14=1,G49=7,'Данные и  результаты'!$I$18=7),AND($B$4&lt;=F49,D49="газ",'Данные и  результаты'!$I$14=1,G49=8,'Данные и  результаты'!$I$18=8),AND($B$4&lt;=F49,D49="газ",'Данные и  результаты'!$I$14=1,G49=9,'Данные и  результаты'!$I$18=9),AND($B$4&lt;=F49,D49="газ",'Данные и  результаты'!$I$14=1,G49=10,'Данные и  результаты'!$I$18=10)),1,0)</f>
        <v>0</v>
      </c>
      <c r="I49" s="11">
        <v>30</v>
      </c>
      <c r="J49" s="164">
        <v>100007738</v>
      </c>
      <c r="K49" s="164">
        <v>100007757</v>
      </c>
      <c r="L49" s="166" t="str">
        <f>""</f>
        <v/>
      </c>
      <c r="M49" s="166" t="str">
        <f>""</f>
        <v/>
      </c>
      <c r="N49" s="166" t="s">
        <v>513</v>
      </c>
      <c r="P49" s="11">
        <v>42</v>
      </c>
      <c r="Q49" s="12" t="e">
        <f t="shared" si="19"/>
        <v>#N/A</v>
      </c>
      <c r="R49" s="12" t="e">
        <f t="shared" si="28"/>
        <v>#N/A</v>
      </c>
      <c r="S49" s="12" t="e">
        <f t="shared" si="20"/>
        <v>#N/A</v>
      </c>
      <c r="T49" s="12" t="e">
        <f t="shared" si="21"/>
        <v>#N/A</v>
      </c>
      <c r="U49" s="12" t="e">
        <f t="shared" si="22"/>
        <v>#N/A</v>
      </c>
      <c r="V49" s="12" t="e">
        <f t="shared" si="23"/>
        <v>#N/A</v>
      </c>
      <c r="W49" s="12" t="e">
        <f t="shared" si="24"/>
        <v>#N/A</v>
      </c>
      <c r="X49" s="12" t="e">
        <f t="shared" si="25"/>
        <v>#N/A</v>
      </c>
      <c r="Y49" s="12" t="e">
        <f t="shared" si="26"/>
        <v>#N/A</v>
      </c>
      <c r="Z49" s="12" t="e">
        <f t="shared" si="27"/>
        <v>#N/A</v>
      </c>
      <c r="AA49" s="12" t="e">
        <f t="shared" si="18"/>
        <v>#N/A</v>
      </c>
      <c r="AB49" s="167" t="str">
        <f t="shared" si="1"/>
        <v>-</v>
      </c>
      <c r="AC49" s="167" t="str">
        <f t="shared" si="2"/>
        <v/>
      </c>
      <c r="AD49" s="168" t="str">
        <f t="shared" si="3"/>
        <v/>
      </c>
      <c r="AE49" s="168" t="str">
        <f t="shared" si="4"/>
        <v/>
      </c>
      <c r="AF49" s="168" t="str">
        <f t="shared" si="5"/>
        <v/>
      </c>
      <c r="AG49" s="168" t="str">
        <f t="shared" si="6"/>
        <v/>
      </c>
      <c r="AH49" s="620" t="str">
        <f>IF(AND(OR(AG49=$I$50,AG49=$I$51,AG49=$I$55,AG49=$I$56,AG49=$I$58,AG49=$I$59),'Данные и  результаты'!$I$20=2,'Данные и  результаты'!$I$22=1),Котлы!Y49,IF(AND(OR(AG49=$I$50,AG49=$I$51,AG49=$I$55,AG49=$I$56,AG49=$I$58,AG49=$I$59),'Данные и  результаты'!$I$20=2,'Данные и  результаты'!$I$22=2),Котлы!Z49,IF(AND(OR(AG49=$I$10,AG49=$I$11,AG49=$I$19,AG49=$I$20,AG49=$I$27,AG49=$I$28,AG49=$I$33,AG49=$I$34),'Данные и  результаты'!$I$22=2,'Данные и  результаты'!$I$28=1),W49,IF(AND(OR(AG49=$I$10,AG49=$I$11,AG49=$I$19,AG49=$I$20,AG49=$I$27,AG49=$I$28,AG49=$I$33,AG49=$I$34),'Данные и  результаты'!$I$22=1),W49,IF(AND(OR(AG49=$I$10,AG49=$I$11,AG49=$I$19,AG49=$I$20,AG49=$I$27,AG49=$I$28,AG49=$I$33,AG49=$I$34),'Данные и  результаты'!$I$22=2,OR('Данные и  результаты'!$I$28=2,'Данные и  результаты'!$I$28=3,'Данные и  результаты'!$I$28=4,'Данные и  результаты'!$I$28=5)),X49,IF(ISNA(W49)=TRUE,"",IF(AND(ISERR(W49)=FALSE,'Данные и  результаты'!$I$22=1),Котлы!W49,IF(AND(ISERR(X49)=FALSE,'Данные и  результаты'!$I$22=2),Котлы!X49,""))))))))</f>
        <v/>
      </c>
      <c r="AI49" s="168" t="str">
        <f t="shared" si="7"/>
        <v/>
      </c>
    </row>
    <row r="50" spans="1:35" x14ac:dyDescent="0.2">
      <c r="A50" s="11">
        <f t="shared" si="0"/>
        <v>0</v>
      </c>
      <c r="B50" s="12">
        <v>78</v>
      </c>
      <c r="C50" s="11" t="s">
        <v>68</v>
      </c>
      <c r="D50" s="15" t="s">
        <v>47</v>
      </c>
      <c r="E50" s="12">
        <v>64</v>
      </c>
      <c r="F50" s="12">
        <v>78</v>
      </c>
      <c r="G50" s="12">
        <v>5</v>
      </c>
      <c r="H50" s="12">
        <f>IF(OR(AND($B$4&lt;=F50,D50="газ",'Данные и  результаты'!$I$14=1,G50=1,'Данные и  результаты'!$I$18=1),AND($B$4&lt;=F50,$B$4&gt;=48,D50="газ",'Данные и  результаты'!$I$14=1,G50=3,'Данные и  результаты'!$I$18=3),AND($B$4&lt;=F50,$B$4&gt;=20,D50="газ",'Данные и  результаты'!$I$14=1,G50=4,'Данные и  результаты'!$I$18=4),AND($B$4&lt;=F50,D50="газ",'Данные и  результаты'!$I$14=1,G50=5,'Данные и  результаты'!$I$18=5),AND($B$4&lt;=F50,D50="ж.топливо",'Данные и  результаты'!$I$14=2,G50=5,'Данные и  результаты'!$I$18=5),AND($B$4&lt;=F50,D50="газ",'Данные и  результаты'!$I$14=1,G50=6,'Данные и  результаты'!$I$18=6),AND($B$4&lt;=F50,D50="газ",'Данные и  результаты'!$I$14=1,G50=7,'Данные и  результаты'!$I$18=7),AND($B$4&lt;=F50,D50="газ",'Данные и  результаты'!$I$14=1,G50=8,'Данные и  результаты'!$I$18=8),AND($B$4&lt;=F50,D50="газ",'Данные и  результаты'!$I$14=1,G50=9,'Данные и  результаты'!$I$18=9),AND($B$4&lt;=F50,D50="газ",'Данные и  результаты'!$I$14=1,G50=10,'Данные и  результаты'!$I$18=10)),1,0)</f>
        <v>0</v>
      </c>
      <c r="I50" s="11">
        <v>31</v>
      </c>
      <c r="J50" s="165">
        <v>100004287</v>
      </c>
      <c r="K50" s="160">
        <v>100004315</v>
      </c>
      <c r="L50" s="165">
        <v>100004300</v>
      </c>
      <c r="M50" s="165">
        <v>100004391</v>
      </c>
      <c r="N50" s="166" t="s">
        <v>513</v>
      </c>
      <c r="P50" s="11">
        <v>43</v>
      </c>
      <c r="Q50" s="12" t="e">
        <f t="shared" si="19"/>
        <v>#N/A</v>
      </c>
      <c r="R50" s="12" t="e">
        <f t="shared" si="28"/>
        <v>#N/A</v>
      </c>
      <c r="S50" s="12" t="e">
        <f t="shared" si="20"/>
        <v>#N/A</v>
      </c>
      <c r="T50" s="12" t="e">
        <f t="shared" si="21"/>
        <v>#N/A</v>
      </c>
      <c r="U50" s="12" t="e">
        <f t="shared" si="22"/>
        <v>#N/A</v>
      </c>
      <c r="V50" s="12" t="e">
        <f t="shared" si="23"/>
        <v>#N/A</v>
      </c>
      <c r="W50" s="12" t="e">
        <f t="shared" si="24"/>
        <v>#N/A</v>
      </c>
      <c r="X50" s="12" t="e">
        <f t="shared" si="25"/>
        <v>#N/A</v>
      </c>
      <c r="Y50" s="12" t="e">
        <f t="shared" si="26"/>
        <v>#N/A</v>
      </c>
      <c r="Z50" s="12" t="e">
        <f t="shared" si="27"/>
        <v>#N/A</v>
      </c>
      <c r="AA50" s="12" t="e">
        <f t="shared" si="18"/>
        <v>#N/A</v>
      </c>
      <c r="AB50" s="167" t="str">
        <f t="shared" si="1"/>
        <v>-</v>
      </c>
      <c r="AC50" s="167" t="str">
        <f t="shared" si="2"/>
        <v/>
      </c>
      <c r="AD50" s="168" t="str">
        <f t="shared" si="3"/>
        <v/>
      </c>
      <c r="AE50" s="168" t="str">
        <f t="shared" si="4"/>
        <v/>
      </c>
      <c r="AF50" s="168" t="str">
        <f t="shared" si="5"/>
        <v/>
      </c>
      <c r="AG50" s="168" t="str">
        <f t="shared" si="6"/>
        <v/>
      </c>
      <c r="AH50" s="620" t="str">
        <f>IF(AND(OR(AG50=$I$50,AG50=$I$51,AG50=$I$55,AG50=$I$56,AG50=$I$58,AG50=$I$59),'Данные и  результаты'!$I$20=2,'Данные и  результаты'!$I$22=1),Котлы!Y50,IF(AND(OR(AG50=$I$50,AG50=$I$51,AG50=$I$55,AG50=$I$56,AG50=$I$58,AG50=$I$59),'Данные и  результаты'!$I$20=2,'Данные и  результаты'!$I$22=2),Котлы!Z50,IF(AND(OR(AG50=$I$10,AG50=$I$11,AG50=$I$19,AG50=$I$20,AG50=$I$27,AG50=$I$28,AG50=$I$33,AG50=$I$34),'Данные и  результаты'!$I$22=2,'Данные и  результаты'!$I$28=1),W50,IF(AND(OR(AG50=$I$10,AG50=$I$11,AG50=$I$19,AG50=$I$20,AG50=$I$27,AG50=$I$28,AG50=$I$33,AG50=$I$34),'Данные и  результаты'!$I$22=1),W50,IF(AND(OR(AG50=$I$10,AG50=$I$11,AG50=$I$19,AG50=$I$20,AG50=$I$27,AG50=$I$28,AG50=$I$33,AG50=$I$34),'Данные и  результаты'!$I$22=2,OR('Данные и  результаты'!$I$28=2,'Данные и  результаты'!$I$28=3,'Данные и  результаты'!$I$28=4,'Данные и  результаты'!$I$28=5)),X50,IF(ISNA(W50)=TRUE,"",IF(AND(ISERR(W50)=FALSE,'Данные и  результаты'!$I$22=1),Котлы!W50,IF(AND(ISERR(X50)=FALSE,'Данные и  результаты'!$I$22=2),Котлы!X50,""))))))))</f>
        <v/>
      </c>
      <c r="AI50" s="168" t="str">
        <f t="shared" si="7"/>
        <v/>
      </c>
    </row>
    <row r="51" spans="1:35" x14ac:dyDescent="0.2">
      <c r="A51" s="11">
        <f t="shared" si="0"/>
        <v>0</v>
      </c>
      <c r="B51" s="12">
        <v>78</v>
      </c>
      <c r="C51" s="11" t="s">
        <v>68</v>
      </c>
      <c r="D51" s="15" t="s">
        <v>45</v>
      </c>
      <c r="E51" s="12">
        <v>64</v>
      </c>
      <c r="F51" s="12">
        <v>78</v>
      </c>
      <c r="G51" s="12">
        <v>5</v>
      </c>
      <c r="H51" s="12">
        <f>IF(OR(AND($B$4&lt;=F51,D51="газ",'Данные и  результаты'!$I$14=1,G51=1,'Данные и  результаты'!$I$18=1),AND($B$4&lt;=F51,$B$4&gt;=48,D51="газ",'Данные и  результаты'!$I$14=1,G51=3,'Данные и  результаты'!$I$18=3),AND($B$4&lt;=F51,$B$4&gt;=20,D51="газ",'Данные и  результаты'!$I$14=1,G51=4,'Данные и  результаты'!$I$18=4),AND($B$4&lt;=F51,D51="газ",'Данные и  результаты'!$I$14=1,G51=5,'Данные и  результаты'!$I$18=5),AND($B$4&lt;=F51,D51="ж.топливо",'Данные и  результаты'!$I$14=2,G51=5,'Данные и  результаты'!$I$18=5),AND($B$4&lt;=F51,D51="газ",'Данные и  результаты'!$I$14=1,G51=6,'Данные и  результаты'!$I$18=6),AND($B$4&lt;=F51,D51="газ",'Данные и  результаты'!$I$14=1,G51=7,'Данные и  результаты'!$I$18=7),AND($B$4&lt;=F51,D51="газ",'Данные и  результаты'!$I$14=1,G51=8,'Данные и  результаты'!$I$18=8),AND($B$4&lt;=F51,D51="газ",'Данные и  результаты'!$I$14=1,G51=9,'Данные и  результаты'!$I$18=9),AND($B$4&lt;=F51,D51="газ",'Данные и  результаты'!$I$14=1,G51=10,'Данные и  результаты'!$I$18=10)),1,0)</f>
        <v>0</v>
      </c>
      <c r="I51" s="11">
        <v>32</v>
      </c>
      <c r="J51" s="165">
        <v>100004287</v>
      </c>
      <c r="K51" s="160">
        <v>100004315</v>
      </c>
      <c r="L51" s="165">
        <v>100004300</v>
      </c>
      <c r="M51" s="165">
        <v>100004391</v>
      </c>
      <c r="N51" s="166" t="s">
        <v>513</v>
      </c>
      <c r="P51" s="11">
        <v>44</v>
      </c>
      <c r="Q51" s="12" t="e">
        <f t="shared" si="19"/>
        <v>#N/A</v>
      </c>
      <c r="R51" s="12" t="e">
        <f t="shared" si="28"/>
        <v>#N/A</v>
      </c>
      <c r="S51" s="12" t="e">
        <f t="shared" si="20"/>
        <v>#N/A</v>
      </c>
      <c r="T51" s="12" t="e">
        <f t="shared" si="21"/>
        <v>#N/A</v>
      </c>
      <c r="U51" s="12" t="e">
        <f t="shared" si="22"/>
        <v>#N/A</v>
      </c>
      <c r="V51" s="12" t="e">
        <f t="shared" si="23"/>
        <v>#N/A</v>
      </c>
      <c r="W51" s="12" t="e">
        <f t="shared" si="24"/>
        <v>#N/A</v>
      </c>
      <c r="X51" s="12" t="e">
        <f t="shared" si="25"/>
        <v>#N/A</v>
      </c>
      <c r="Y51" s="12" t="e">
        <f t="shared" si="26"/>
        <v>#N/A</v>
      </c>
      <c r="Z51" s="12" t="e">
        <f t="shared" si="27"/>
        <v>#N/A</v>
      </c>
      <c r="AA51" s="12" t="e">
        <f t="shared" si="18"/>
        <v>#N/A</v>
      </c>
      <c r="AB51" s="167" t="str">
        <f t="shared" si="1"/>
        <v>-</v>
      </c>
      <c r="AC51" s="167" t="str">
        <f t="shared" si="2"/>
        <v/>
      </c>
      <c r="AD51" s="168" t="str">
        <f t="shared" si="3"/>
        <v/>
      </c>
      <c r="AE51" s="168" t="str">
        <f t="shared" si="4"/>
        <v/>
      </c>
      <c r="AF51" s="168" t="str">
        <f t="shared" si="5"/>
        <v/>
      </c>
      <c r="AG51" s="168" t="str">
        <f t="shared" si="6"/>
        <v/>
      </c>
      <c r="AH51" s="620" t="str">
        <f>IF(AND(OR(AG51=$I$50,AG51=$I$51,AG51=$I$55,AG51=$I$56,AG51=$I$58,AG51=$I$59),'Данные и  результаты'!$I$20=2,'Данные и  результаты'!$I$22=1),Котлы!Y51,IF(AND(OR(AG51=$I$50,AG51=$I$51,AG51=$I$55,AG51=$I$56,AG51=$I$58,AG51=$I$59),'Данные и  результаты'!$I$20=2,'Данные и  результаты'!$I$22=2),Котлы!Z51,IF(AND(OR(AG51=$I$10,AG51=$I$11,AG51=$I$19,AG51=$I$20,AG51=$I$27,AG51=$I$28,AG51=$I$33,AG51=$I$34),'Данные и  результаты'!$I$22=2,'Данные и  результаты'!$I$28=1),W51,IF(AND(OR(AG51=$I$10,AG51=$I$11,AG51=$I$19,AG51=$I$20,AG51=$I$27,AG51=$I$28,AG51=$I$33,AG51=$I$34),'Данные и  результаты'!$I$22=1),W51,IF(AND(OR(AG51=$I$10,AG51=$I$11,AG51=$I$19,AG51=$I$20,AG51=$I$27,AG51=$I$28,AG51=$I$33,AG51=$I$34),'Данные и  результаты'!$I$22=2,OR('Данные и  результаты'!$I$28=2,'Данные и  результаты'!$I$28=3,'Данные и  результаты'!$I$28=4,'Данные и  результаты'!$I$28=5)),X51,IF(ISNA(W51)=TRUE,"",IF(AND(ISERR(W51)=FALSE,'Данные и  результаты'!$I$22=1),Котлы!W51,IF(AND(ISERR(X51)=FALSE,'Данные и  результаты'!$I$22=2),Котлы!X51,""))))))))</f>
        <v/>
      </c>
      <c r="AI51" s="168" t="str">
        <f t="shared" si="7"/>
        <v/>
      </c>
    </row>
    <row r="52" spans="1:35" x14ac:dyDescent="0.2">
      <c r="A52" s="11">
        <f t="shared" si="0"/>
        <v>0</v>
      </c>
      <c r="B52" s="12">
        <v>81</v>
      </c>
      <c r="C52" s="11" t="s">
        <v>1287</v>
      </c>
      <c r="D52" s="15" t="s">
        <v>45</v>
      </c>
      <c r="E52" s="12">
        <v>45</v>
      </c>
      <c r="F52" s="12">
        <v>81</v>
      </c>
      <c r="G52" s="12">
        <v>3</v>
      </c>
      <c r="H52" s="12">
        <f>IF(OR(AND($B$4&lt;=F52,D52="газ",'Данные и  результаты'!$I$14=1,G52=1,'Данные и  результаты'!$I$18=1),AND($B$4&lt;=F52,$B$4&gt;=48,D52="газ",'Данные и  результаты'!$I$14=1,G52=3,'Данные и  результаты'!$I$18=3),AND($B$4&lt;=F52,$B$4&gt;=20,D52="газ",'Данные и  результаты'!$I$14=1,G52=4,'Данные и  результаты'!$I$18=4),AND($B$4&lt;=F52,D52="газ",'Данные и  результаты'!$I$14=1,G52=5,'Данные и  результаты'!$I$18=5),AND($B$4&lt;=F52,D52="ж.топливо",'Данные и  результаты'!$I$14=2,G52=5,'Данные и  результаты'!$I$18=5),AND($B$4&lt;=F52,D52="газ",'Данные и  результаты'!$I$14=1,G52=6,'Данные и  результаты'!$I$18=6),AND($B$4&lt;=F52,D52="газ",'Данные и  результаты'!$I$14=1,G52=7,'Данные и  результаты'!$I$18=7),AND($B$4&lt;=F52,D52="газ",'Данные и  результаты'!$I$14=1,G52=8,'Данные и  результаты'!$I$18=8),AND($B$4&lt;=F52,D52="газ",'Данные и  результаты'!$I$14=1,G52=9,'Данные и  результаты'!$I$18=9),AND($B$4&lt;=F52,D52="газ",'Данные и  результаты'!$I$14=1,G52=10,'Данные и  результаты'!$I$18=10)),1,0)</f>
        <v>0</v>
      </c>
      <c r="I52" s="11">
        <v>33</v>
      </c>
      <c r="J52" s="164">
        <v>100007739</v>
      </c>
      <c r="K52" s="164">
        <v>100007758</v>
      </c>
      <c r="L52" s="166" t="str">
        <f>""</f>
        <v/>
      </c>
      <c r="M52" s="166" t="str">
        <f>""</f>
        <v/>
      </c>
      <c r="N52" s="166" t="s">
        <v>513</v>
      </c>
      <c r="P52" s="11">
        <v>45</v>
      </c>
      <c r="Q52" s="12" t="e">
        <f t="shared" si="19"/>
        <v>#N/A</v>
      </c>
      <c r="R52" s="12" t="e">
        <f t="shared" si="28"/>
        <v>#N/A</v>
      </c>
      <c r="S52" s="12" t="e">
        <f t="shared" si="20"/>
        <v>#N/A</v>
      </c>
      <c r="T52" s="12" t="e">
        <f t="shared" si="21"/>
        <v>#N/A</v>
      </c>
      <c r="U52" s="12" t="e">
        <f t="shared" si="22"/>
        <v>#N/A</v>
      </c>
      <c r="V52" s="12" t="e">
        <f t="shared" si="23"/>
        <v>#N/A</v>
      </c>
      <c r="W52" s="12" t="e">
        <f t="shared" si="24"/>
        <v>#N/A</v>
      </c>
      <c r="X52" s="12" t="e">
        <f t="shared" si="25"/>
        <v>#N/A</v>
      </c>
      <c r="Y52" s="12" t="e">
        <f t="shared" si="26"/>
        <v>#N/A</v>
      </c>
      <c r="Z52" s="12" t="e">
        <f t="shared" si="27"/>
        <v>#N/A</v>
      </c>
      <c r="AA52" s="12" t="e">
        <f t="shared" si="18"/>
        <v>#N/A</v>
      </c>
      <c r="AB52" s="167" t="str">
        <f t="shared" si="1"/>
        <v>-</v>
      </c>
      <c r="AC52" s="167" t="str">
        <f t="shared" si="2"/>
        <v/>
      </c>
      <c r="AD52" s="168" t="str">
        <f t="shared" si="3"/>
        <v/>
      </c>
      <c r="AE52" s="168" t="str">
        <f t="shared" si="4"/>
        <v/>
      </c>
      <c r="AF52" s="168" t="str">
        <f t="shared" si="5"/>
        <v/>
      </c>
      <c r="AG52" s="168" t="str">
        <f t="shared" si="6"/>
        <v/>
      </c>
      <c r="AH52" s="620" t="str">
        <f>IF(AND(OR(AG52=$I$50,AG52=$I$51,AG52=$I$55,AG52=$I$56,AG52=$I$58,AG52=$I$59),'Данные и  результаты'!$I$20=2,'Данные и  результаты'!$I$22=1),Котлы!Y52,IF(AND(OR(AG52=$I$50,AG52=$I$51,AG52=$I$55,AG52=$I$56,AG52=$I$58,AG52=$I$59),'Данные и  результаты'!$I$20=2,'Данные и  результаты'!$I$22=2),Котлы!Z52,IF(AND(OR(AG52=$I$10,AG52=$I$11,AG52=$I$19,AG52=$I$20,AG52=$I$27,AG52=$I$28,AG52=$I$33,AG52=$I$34),'Данные и  результаты'!$I$22=2,'Данные и  результаты'!$I$28=1),W52,IF(AND(OR(AG52=$I$10,AG52=$I$11,AG52=$I$19,AG52=$I$20,AG52=$I$27,AG52=$I$28,AG52=$I$33,AG52=$I$34),'Данные и  результаты'!$I$22=1),W52,IF(AND(OR(AG52=$I$10,AG52=$I$11,AG52=$I$19,AG52=$I$20,AG52=$I$27,AG52=$I$28,AG52=$I$33,AG52=$I$34),'Данные и  результаты'!$I$22=2,OR('Данные и  результаты'!$I$28=2,'Данные и  результаты'!$I$28=3,'Данные и  результаты'!$I$28=4,'Данные и  результаты'!$I$28=5)),X52,IF(ISNA(W52)=TRUE,"",IF(AND(ISERR(W52)=FALSE,'Данные и  результаты'!$I$22=1),Котлы!W52,IF(AND(ISERR(X52)=FALSE,'Данные и  результаты'!$I$22=2),Котлы!X52,""))))))))</f>
        <v/>
      </c>
      <c r="AI52" s="168" t="str">
        <f t="shared" si="7"/>
        <v/>
      </c>
    </row>
    <row r="53" spans="1:35" x14ac:dyDescent="0.2">
      <c r="A53" s="11">
        <f t="shared" si="0"/>
        <v>0</v>
      </c>
      <c r="B53" s="12">
        <v>84</v>
      </c>
      <c r="C53" s="11" t="s">
        <v>78</v>
      </c>
      <c r="D53" s="15" t="s">
        <v>45</v>
      </c>
      <c r="E53" s="12">
        <v>14</v>
      </c>
      <c r="F53" s="12">
        <v>84</v>
      </c>
      <c r="G53" s="12">
        <v>4</v>
      </c>
      <c r="H53" s="12">
        <f>IF(OR(AND($B$4&lt;=F53,D53="газ",'Данные и  результаты'!$I$14=1,G53=1,'Данные и  результаты'!$I$18=1),AND($B$4&lt;=F53,$B$4&gt;=48,D53="газ",'Данные и  результаты'!$I$14=1,G53=3,'Данные и  результаты'!$I$18=3),AND($B$4&lt;=F53,$B$4&gt;=20,D53="газ",'Данные и  результаты'!$I$14=1,G53=4,'Данные и  результаты'!$I$18=4),AND($B$4&lt;=F53,D53="газ",'Данные и  результаты'!$I$14=1,G53=5,'Данные и  результаты'!$I$18=5),AND($B$4&lt;=F53,D53="ж.топливо",'Данные и  результаты'!$I$14=2,G53=5,'Данные и  результаты'!$I$18=5),AND($B$4&lt;=F53,D53="газ",'Данные и  результаты'!$I$14=1,G53=6,'Данные и  результаты'!$I$18=6),AND($B$4&lt;=F53,D53="газ",'Данные и  результаты'!$I$14=1,G53=7,'Данные и  результаты'!$I$18=7),AND($B$4&lt;=F53,D53="газ",'Данные и  результаты'!$I$14=1,G53=8,'Данные и  результаты'!$I$18=8),AND($B$4&lt;=F53,D53="газ",'Данные и  результаты'!$I$14=1,G53=9,'Данные и  результаты'!$I$18=9),AND($B$4&lt;=F53,D53="газ",'Данные и  результаты'!$I$14=1,G53=10,'Данные и  результаты'!$I$18=10)),1,0)</f>
        <v>0</v>
      </c>
      <c r="I53" s="11">
        <v>34</v>
      </c>
      <c r="J53" s="163" t="s">
        <v>30</v>
      </c>
      <c r="K53" s="162">
        <v>100016201</v>
      </c>
      <c r="L53" s="166" t="str">
        <f>""</f>
        <v/>
      </c>
      <c r="M53" s="166" t="str">
        <f>""</f>
        <v/>
      </c>
      <c r="N53" s="166" t="s">
        <v>513</v>
      </c>
      <c r="P53" s="11">
        <v>46</v>
      </c>
      <c r="Q53" s="12" t="e">
        <f t="shared" si="19"/>
        <v>#N/A</v>
      </c>
      <c r="R53" s="12" t="e">
        <f t="shared" si="28"/>
        <v>#N/A</v>
      </c>
      <c r="S53" s="12" t="e">
        <f t="shared" si="20"/>
        <v>#N/A</v>
      </c>
      <c r="T53" s="12" t="e">
        <f t="shared" si="21"/>
        <v>#N/A</v>
      </c>
      <c r="U53" s="12" t="e">
        <f t="shared" si="22"/>
        <v>#N/A</v>
      </c>
      <c r="V53" s="12" t="e">
        <f t="shared" si="23"/>
        <v>#N/A</v>
      </c>
      <c r="W53" s="12" t="e">
        <f t="shared" si="24"/>
        <v>#N/A</v>
      </c>
      <c r="X53" s="12" t="e">
        <f t="shared" si="25"/>
        <v>#N/A</v>
      </c>
      <c r="Y53" s="12" t="e">
        <f t="shared" si="26"/>
        <v>#N/A</v>
      </c>
      <c r="Z53" s="12" t="e">
        <f t="shared" si="27"/>
        <v>#N/A</v>
      </c>
      <c r="AA53" s="12" t="e">
        <f t="shared" si="18"/>
        <v>#N/A</v>
      </c>
      <c r="AB53" s="167" t="str">
        <f t="shared" si="1"/>
        <v>-</v>
      </c>
      <c r="AC53" s="167" t="str">
        <f t="shared" si="2"/>
        <v/>
      </c>
      <c r="AD53" s="168" t="str">
        <f t="shared" si="3"/>
        <v/>
      </c>
      <c r="AE53" s="168" t="str">
        <f t="shared" si="4"/>
        <v/>
      </c>
      <c r="AF53" s="168" t="str">
        <f t="shared" si="5"/>
        <v/>
      </c>
      <c r="AG53" s="168" t="str">
        <f t="shared" si="6"/>
        <v/>
      </c>
      <c r="AH53" s="620" t="str">
        <f>IF(AND(OR(AG53=$I$50,AG53=$I$51,AG53=$I$55,AG53=$I$56,AG53=$I$58,AG53=$I$59),'Данные и  результаты'!$I$20=2,'Данные и  результаты'!$I$22=1),Котлы!Y53,IF(AND(OR(AG53=$I$50,AG53=$I$51,AG53=$I$55,AG53=$I$56,AG53=$I$58,AG53=$I$59),'Данные и  результаты'!$I$20=2,'Данные и  результаты'!$I$22=2),Котлы!Z53,IF(AND(OR(AG53=$I$10,AG53=$I$11,AG53=$I$19,AG53=$I$20,AG53=$I$27,AG53=$I$28,AG53=$I$33,AG53=$I$34),'Данные и  результаты'!$I$22=2,'Данные и  результаты'!$I$28=1),W53,IF(AND(OR(AG53=$I$10,AG53=$I$11,AG53=$I$19,AG53=$I$20,AG53=$I$27,AG53=$I$28,AG53=$I$33,AG53=$I$34),'Данные и  результаты'!$I$22=1),W53,IF(AND(OR(AG53=$I$10,AG53=$I$11,AG53=$I$19,AG53=$I$20,AG53=$I$27,AG53=$I$28,AG53=$I$33,AG53=$I$34),'Данные и  результаты'!$I$22=2,OR('Данные и  результаты'!$I$28=2,'Данные и  результаты'!$I$28=3,'Данные и  результаты'!$I$28=4,'Данные и  результаты'!$I$28=5)),X53,IF(ISNA(W53)=TRUE,"",IF(AND(ISERR(W53)=FALSE,'Данные и  результаты'!$I$22=1),Котлы!W53,IF(AND(ISERR(X53)=FALSE,'Данные и  результаты'!$I$22=2),Котлы!X53,""))))))))</f>
        <v/>
      </c>
      <c r="AI53" s="168" t="str">
        <f t="shared" si="7"/>
        <v/>
      </c>
    </row>
    <row r="54" spans="1:35" x14ac:dyDescent="0.2">
      <c r="A54" s="11">
        <f t="shared" si="0"/>
        <v>0</v>
      </c>
      <c r="B54" s="12">
        <v>90</v>
      </c>
      <c r="C54" s="11" t="s">
        <v>1288</v>
      </c>
      <c r="D54" s="15" t="s">
        <v>45</v>
      </c>
      <c r="E54" s="12">
        <v>45</v>
      </c>
      <c r="F54" s="12">
        <v>90</v>
      </c>
      <c r="G54" s="12">
        <v>3</v>
      </c>
      <c r="H54" s="12">
        <f>IF(OR(AND($B$4&lt;=F54,D54="газ",'Данные и  результаты'!$I$14=1,G54=1,'Данные и  результаты'!$I$18=1),AND($B$4&lt;=F54,$B$4&gt;=48,D54="газ",'Данные и  результаты'!$I$14=1,G54=3,'Данные и  результаты'!$I$18=3),AND($B$4&lt;=F54,$B$4&gt;=20,D54="газ",'Данные и  результаты'!$I$14=1,G54=4,'Данные и  результаты'!$I$18=4),AND($B$4&lt;=F54,D54="газ",'Данные и  результаты'!$I$14=1,G54=5,'Данные и  результаты'!$I$18=5),AND($B$4&lt;=F54,D54="ж.топливо",'Данные и  результаты'!$I$14=2,G54=5,'Данные и  результаты'!$I$18=5),AND($B$4&lt;=F54,D54="газ",'Данные и  результаты'!$I$14=1,G54=6,'Данные и  результаты'!$I$18=6),AND($B$4&lt;=F54,D54="газ",'Данные и  результаты'!$I$14=1,G54=7,'Данные и  результаты'!$I$18=7),AND($B$4&lt;=F54,D54="газ",'Данные и  результаты'!$I$14=1,G54=8,'Данные и  результаты'!$I$18=8),AND($B$4&lt;=F54,D54="газ",'Данные и  результаты'!$I$14=1,G54=9,'Данные и  результаты'!$I$18=9),AND($B$4&lt;=F54,D54="газ",'Данные и  результаты'!$I$14=1,G54=10,'Данные и  результаты'!$I$18=10)),1,0)</f>
        <v>0</v>
      </c>
      <c r="I54" s="11">
        <v>35</v>
      </c>
      <c r="J54" s="164">
        <v>100007741</v>
      </c>
      <c r="K54" s="164">
        <v>100007759</v>
      </c>
      <c r="L54" s="166" t="str">
        <f>""</f>
        <v/>
      </c>
      <c r="M54" s="166" t="str">
        <f>""</f>
        <v/>
      </c>
      <c r="N54" s="166" t="s">
        <v>513</v>
      </c>
      <c r="P54" s="11">
        <v>47</v>
      </c>
      <c r="Q54" s="12" t="e">
        <f t="shared" si="19"/>
        <v>#N/A</v>
      </c>
      <c r="R54" s="12" t="e">
        <f t="shared" si="28"/>
        <v>#N/A</v>
      </c>
      <c r="S54" s="12" t="e">
        <f t="shared" si="20"/>
        <v>#N/A</v>
      </c>
      <c r="T54" s="12" t="e">
        <f t="shared" si="21"/>
        <v>#N/A</v>
      </c>
      <c r="U54" s="12" t="e">
        <f t="shared" si="22"/>
        <v>#N/A</v>
      </c>
      <c r="V54" s="12" t="e">
        <f t="shared" si="23"/>
        <v>#N/A</v>
      </c>
      <c r="W54" s="12" t="e">
        <f t="shared" si="24"/>
        <v>#N/A</v>
      </c>
      <c r="X54" s="12" t="e">
        <f t="shared" si="25"/>
        <v>#N/A</v>
      </c>
      <c r="Y54" s="12" t="e">
        <f t="shared" si="26"/>
        <v>#N/A</v>
      </c>
      <c r="Z54" s="12" t="e">
        <f t="shared" si="27"/>
        <v>#N/A</v>
      </c>
      <c r="AA54" s="12" t="e">
        <f t="shared" si="18"/>
        <v>#N/A</v>
      </c>
      <c r="AB54" s="167" t="str">
        <f t="shared" si="1"/>
        <v>-</v>
      </c>
      <c r="AC54" s="167" t="str">
        <f t="shared" si="2"/>
        <v/>
      </c>
      <c r="AD54" s="168" t="str">
        <f t="shared" si="3"/>
        <v/>
      </c>
      <c r="AE54" s="168" t="str">
        <f t="shared" si="4"/>
        <v/>
      </c>
      <c r="AF54" s="168" t="str">
        <f t="shared" si="5"/>
        <v/>
      </c>
      <c r="AG54" s="168" t="str">
        <f t="shared" si="6"/>
        <v/>
      </c>
      <c r="AH54" s="620" t="str">
        <f>IF(AND(OR(AG54=$I$50,AG54=$I$51,AG54=$I$55,AG54=$I$56,AG54=$I$58,AG54=$I$59),'Данные и  результаты'!$I$20=2,'Данные и  результаты'!$I$22=1),Котлы!Y54,IF(AND(OR(AG54=$I$50,AG54=$I$51,AG54=$I$55,AG54=$I$56,AG54=$I$58,AG54=$I$59),'Данные и  результаты'!$I$20=2,'Данные и  результаты'!$I$22=2),Котлы!Z54,IF(AND(OR(AG54=$I$10,AG54=$I$11,AG54=$I$19,AG54=$I$20,AG54=$I$27,AG54=$I$28,AG54=$I$33,AG54=$I$34),'Данные и  результаты'!$I$22=2,'Данные и  результаты'!$I$28=1),W54,IF(AND(OR(AG54=$I$10,AG54=$I$11,AG54=$I$19,AG54=$I$20,AG54=$I$27,AG54=$I$28,AG54=$I$33,AG54=$I$34),'Данные и  результаты'!$I$22=1),W54,IF(AND(OR(AG54=$I$10,AG54=$I$11,AG54=$I$19,AG54=$I$20,AG54=$I$27,AG54=$I$28,AG54=$I$33,AG54=$I$34),'Данные и  результаты'!$I$22=2,OR('Данные и  результаты'!$I$28=2,'Данные и  результаты'!$I$28=3,'Данные и  результаты'!$I$28=4,'Данные и  результаты'!$I$28=5)),X54,IF(ISNA(W54)=TRUE,"",IF(AND(ISERR(W54)=FALSE,'Данные и  результаты'!$I$22=1),Котлы!W54,IF(AND(ISERR(X54)=FALSE,'Данные и  результаты'!$I$22=2),Котлы!X54,""))))))))</f>
        <v/>
      </c>
      <c r="AI54" s="168" t="str">
        <f t="shared" si="7"/>
        <v/>
      </c>
    </row>
    <row r="55" spans="1:35" x14ac:dyDescent="0.2">
      <c r="A55" s="11">
        <f t="shared" si="0"/>
        <v>0</v>
      </c>
      <c r="B55" s="12">
        <v>92</v>
      </c>
      <c r="C55" s="11" t="s">
        <v>71</v>
      </c>
      <c r="D55" s="15" t="s">
        <v>47</v>
      </c>
      <c r="E55" s="12">
        <v>78</v>
      </c>
      <c r="F55" s="12">
        <v>92</v>
      </c>
      <c r="G55" s="12">
        <v>5</v>
      </c>
      <c r="H55" s="12">
        <f>IF(OR(AND($B$4&lt;=F55,D55="газ",'Данные и  результаты'!$I$14=1,G55=1,'Данные и  результаты'!$I$18=1),AND($B$4&lt;=F55,$B$4&gt;=48,D55="газ",'Данные и  результаты'!$I$14=1,G55=3,'Данные и  результаты'!$I$18=3),AND($B$4&lt;=F55,$B$4&gt;=20,D55="газ",'Данные и  результаты'!$I$14=1,G55=4,'Данные и  результаты'!$I$18=4),AND($B$4&lt;=F55,D55="газ",'Данные и  результаты'!$I$14=1,G55=5,'Данные и  результаты'!$I$18=5),AND($B$4&lt;=F55,D55="ж.топливо",'Данные и  результаты'!$I$14=2,G55=5,'Данные и  результаты'!$I$18=5),AND($B$4&lt;=F55,D55="газ",'Данные и  результаты'!$I$14=1,G55=6,'Данные и  результаты'!$I$18=6),AND($B$4&lt;=F55,D55="газ",'Данные и  результаты'!$I$14=1,G55=7,'Данные и  результаты'!$I$18=7),AND($B$4&lt;=F55,D55="газ",'Данные и  результаты'!$I$14=1,G55=8,'Данные и  результаты'!$I$18=8),AND($B$4&lt;=F55,D55="газ",'Данные и  результаты'!$I$14=1,G55=9,'Данные и  результаты'!$I$18=9),AND($B$4&lt;=F55,D55="газ",'Данные и  результаты'!$I$14=1,G55=10,'Данные и  результаты'!$I$18=10)),1,0)</f>
        <v>0</v>
      </c>
      <c r="I55" s="11">
        <v>36</v>
      </c>
      <c r="J55" s="165">
        <v>100004288</v>
      </c>
      <c r="K55" s="160">
        <v>100004316</v>
      </c>
      <c r="L55" s="165">
        <v>100004301</v>
      </c>
      <c r="M55" s="165">
        <v>100004392</v>
      </c>
      <c r="N55" s="166" t="s">
        <v>513</v>
      </c>
      <c r="P55" s="11">
        <v>48</v>
      </c>
      <c r="Q55" s="12" t="e">
        <f t="shared" si="19"/>
        <v>#N/A</v>
      </c>
      <c r="R55" s="12" t="e">
        <f t="shared" si="28"/>
        <v>#N/A</v>
      </c>
      <c r="S55" s="12" t="e">
        <f t="shared" si="20"/>
        <v>#N/A</v>
      </c>
      <c r="T55" s="12" t="e">
        <f t="shared" si="21"/>
        <v>#N/A</v>
      </c>
      <c r="U55" s="12" t="e">
        <f t="shared" si="22"/>
        <v>#N/A</v>
      </c>
      <c r="V55" s="12" t="e">
        <f t="shared" si="23"/>
        <v>#N/A</v>
      </c>
      <c r="W55" s="12" t="e">
        <f t="shared" si="24"/>
        <v>#N/A</v>
      </c>
      <c r="X55" s="12" t="e">
        <f t="shared" si="25"/>
        <v>#N/A</v>
      </c>
      <c r="Y55" s="12" t="e">
        <f t="shared" si="26"/>
        <v>#N/A</v>
      </c>
      <c r="Z55" s="12" t="e">
        <f t="shared" si="27"/>
        <v>#N/A</v>
      </c>
      <c r="AA55" s="12" t="e">
        <f t="shared" si="18"/>
        <v>#N/A</v>
      </c>
      <c r="AB55" s="167" t="str">
        <f t="shared" si="1"/>
        <v>-</v>
      </c>
      <c r="AC55" s="167" t="str">
        <f t="shared" si="2"/>
        <v/>
      </c>
      <c r="AD55" s="168" t="str">
        <f t="shared" si="3"/>
        <v/>
      </c>
      <c r="AE55" s="168" t="str">
        <f t="shared" si="4"/>
        <v/>
      </c>
      <c r="AF55" s="168" t="str">
        <f t="shared" si="5"/>
        <v/>
      </c>
      <c r="AG55" s="168" t="str">
        <f t="shared" si="6"/>
        <v/>
      </c>
      <c r="AH55" s="620" t="str">
        <f>IF(AND(OR(AG55=$I$50,AG55=$I$51,AG55=$I$55,AG55=$I$56,AG55=$I$58,AG55=$I$59),'Данные и  результаты'!$I$20=2,'Данные и  результаты'!$I$22=1),Котлы!Y55,IF(AND(OR(AG55=$I$50,AG55=$I$51,AG55=$I$55,AG55=$I$56,AG55=$I$58,AG55=$I$59),'Данные и  результаты'!$I$20=2,'Данные и  результаты'!$I$22=2),Котлы!Z55,IF(AND(OR(AG55=$I$10,AG55=$I$11,AG55=$I$19,AG55=$I$20,AG55=$I$27,AG55=$I$28,AG55=$I$33,AG55=$I$34),'Данные и  результаты'!$I$22=2,'Данные и  результаты'!$I$28=1),W55,IF(AND(OR(AG55=$I$10,AG55=$I$11,AG55=$I$19,AG55=$I$20,AG55=$I$27,AG55=$I$28,AG55=$I$33,AG55=$I$34),'Данные и  результаты'!$I$22=1),W55,IF(AND(OR(AG55=$I$10,AG55=$I$11,AG55=$I$19,AG55=$I$20,AG55=$I$27,AG55=$I$28,AG55=$I$33,AG55=$I$34),'Данные и  результаты'!$I$22=2,OR('Данные и  результаты'!$I$28=2,'Данные и  результаты'!$I$28=3,'Данные и  результаты'!$I$28=4,'Данные и  результаты'!$I$28=5)),X55,IF(ISNA(W55)=TRUE,"",IF(AND(ISERR(W55)=FALSE,'Данные и  результаты'!$I$22=1),Котлы!W55,IF(AND(ISERR(X55)=FALSE,'Данные и  результаты'!$I$22=2),Котлы!X55,""))))))))</f>
        <v/>
      </c>
      <c r="AI55" s="168" t="str">
        <f t="shared" si="7"/>
        <v/>
      </c>
    </row>
    <row r="56" spans="1:35" x14ac:dyDescent="0.2">
      <c r="A56" s="11">
        <f t="shared" si="0"/>
        <v>0</v>
      </c>
      <c r="B56" s="12">
        <v>92</v>
      </c>
      <c r="C56" s="11" t="s">
        <v>71</v>
      </c>
      <c r="D56" s="15" t="s">
        <v>45</v>
      </c>
      <c r="E56" s="12">
        <v>78</v>
      </c>
      <c r="F56" s="12">
        <v>92</v>
      </c>
      <c r="G56" s="12">
        <v>5</v>
      </c>
      <c r="H56" s="12">
        <f>IF(OR(AND($B$4&lt;=F56,D56="газ",'Данные и  результаты'!$I$14=1,G56=1,'Данные и  результаты'!$I$18=1),AND($B$4&lt;=F56,$B$4&gt;=48,D56="газ",'Данные и  результаты'!$I$14=1,G56=3,'Данные и  результаты'!$I$18=3),AND($B$4&lt;=F56,$B$4&gt;=20,D56="газ",'Данные и  результаты'!$I$14=1,G56=4,'Данные и  результаты'!$I$18=4),AND($B$4&lt;=F56,D56="газ",'Данные и  результаты'!$I$14=1,G56=5,'Данные и  результаты'!$I$18=5),AND($B$4&lt;=F56,D56="ж.топливо",'Данные и  результаты'!$I$14=2,G56=5,'Данные и  результаты'!$I$18=5),AND($B$4&lt;=F56,D56="газ",'Данные и  результаты'!$I$14=1,G56=6,'Данные и  результаты'!$I$18=6),AND($B$4&lt;=F56,D56="газ",'Данные и  результаты'!$I$14=1,G56=7,'Данные и  результаты'!$I$18=7),AND($B$4&lt;=F56,D56="газ",'Данные и  результаты'!$I$14=1,G56=8,'Данные и  результаты'!$I$18=8),AND($B$4&lt;=F56,D56="газ",'Данные и  результаты'!$I$14=1,G56=9,'Данные и  результаты'!$I$18=9),AND($B$4&lt;=F56,D56="газ",'Данные и  результаты'!$I$14=1,G56=10,'Данные и  результаты'!$I$18=10)),1,0)</f>
        <v>0</v>
      </c>
      <c r="I56" s="11">
        <v>37</v>
      </c>
      <c r="J56" s="165">
        <v>100004288</v>
      </c>
      <c r="K56" s="160">
        <v>100004316</v>
      </c>
      <c r="L56" s="165">
        <v>100004301</v>
      </c>
      <c r="M56" s="165">
        <v>100004392</v>
      </c>
      <c r="N56" s="166" t="s">
        <v>513</v>
      </c>
      <c r="P56" s="11">
        <v>49</v>
      </c>
      <c r="Q56" s="12" t="e">
        <f t="shared" si="19"/>
        <v>#N/A</v>
      </c>
      <c r="R56" s="12" t="e">
        <f t="shared" si="28"/>
        <v>#N/A</v>
      </c>
      <c r="S56" s="12" t="e">
        <f t="shared" si="20"/>
        <v>#N/A</v>
      </c>
      <c r="T56" s="12" t="e">
        <f t="shared" si="21"/>
        <v>#N/A</v>
      </c>
      <c r="U56" s="12" t="e">
        <f t="shared" si="22"/>
        <v>#N/A</v>
      </c>
      <c r="V56" s="12" t="e">
        <f t="shared" si="23"/>
        <v>#N/A</v>
      </c>
      <c r="W56" s="12" t="e">
        <f t="shared" si="24"/>
        <v>#N/A</v>
      </c>
      <c r="X56" s="12" t="e">
        <f t="shared" si="25"/>
        <v>#N/A</v>
      </c>
      <c r="Y56" s="12" t="e">
        <f t="shared" si="26"/>
        <v>#N/A</v>
      </c>
      <c r="Z56" s="12" t="e">
        <f t="shared" si="27"/>
        <v>#N/A</v>
      </c>
      <c r="AA56" s="12" t="e">
        <f t="shared" si="18"/>
        <v>#N/A</v>
      </c>
      <c r="AB56" s="167" t="str">
        <f t="shared" si="1"/>
        <v>-</v>
      </c>
      <c r="AC56" s="167" t="str">
        <f t="shared" si="2"/>
        <v/>
      </c>
      <c r="AD56" s="168" t="str">
        <f t="shared" si="3"/>
        <v/>
      </c>
      <c r="AE56" s="168" t="str">
        <f t="shared" si="4"/>
        <v/>
      </c>
      <c r="AF56" s="168" t="str">
        <f t="shared" si="5"/>
        <v/>
      </c>
      <c r="AG56" s="168" t="str">
        <f t="shared" si="6"/>
        <v/>
      </c>
      <c r="AH56" s="620" t="str">
        <f>IF(AND(OR(AG56=$I$50,AG56=$I$51,AG56=$I$55,AG56=$I$56,AG56=$I$58,AG56=$I$59),'Данные и  результаты'!$I$20=2,'Данные и  результаты'!$I$22=1),Котлы!Y56,IF(AND(OR(AG56=$I$50,AG56=$I$51,AG56=$I$55,AG56=$I$56,AG56=$I$58,AG56=$I$59),'Данные и  результаты'!$I$20=2,'Данные и  результаты'!$I$22=2),Котлы!Z56,IF(AND(OR(AG56=$I$10,AG56=$I$11,AG56=$I$19,AG56=$I$20,AG56=$I$27,AG56=$I$28,AG56=$I$33,AG56=$I$34),'Данные и  результаты'!$I$22=2,'Данные и  результаты'!$I$28=1),W56,IF(AND(OR(AG56=$I$10,AG56=$I$11,AG56=$I$19,AG56=$I$20,AG56=$I$27,AG56=$I$28,AG56=$I$33,AG56=$I$34),'Данные и  результаты'!$I$22=1),W56,IF(AND(OR(AG56=$I$10,AG56=$I$11,AG56=$I$19,AG56=$I$20,AG56=$I$27,AG56=$I$28,AG56=$I$33,AG56=$I$34),'Данные и  результаты'!$I$22=2,OR('Данные и  результаты'!$I$28=2,'Данные и  результаты'!$I$28=3,'Данные и  результаты'!$I$28=4,'Данные и  результаты'!$I$28=5)),X56,IF(ISNA(W56)=TRUE,"",IF(AND(ISERR(W56)=FALSE,'Данные и  результаты'!$I$22=1),Котлы!W56,IF(AND(ISERR(X56)=FALSE,'Данные и  результаты'!$I$22=2),Котлы!X56,""))))))))</f>
        <v/>
      </c>
      <c r="AI56" s="168" t="str">
        <f t="shared" si="7"/>
        <v/>
      </c>
    </row>
    <row r="57" spans="1:35" x14ac:dyDescent="0.2">
      <c r="A57" s="11">
        <f t="shared" si="0"/>
        <v>0</v>
      </c>
      <c r="B57" s="12">
        <v>99</v>
      </c>
      <c r="C57" s="11" t="s">
        <v>1289</v>
      </c>
      <c r="D57" s="15" t="s">
        <v>45</v>
      </c>
      <c r="E57" s="12">
        <v>54</v>
      </c>
      <c r="F57" s="12">
        <v>99</v>
      </c>
      <c r="G57" s="12">
        <v>3</v>
      </c>
      <c r="H57" s="12">
        <f>IF(OR(AND($B$4&lt;=F57,D57="газ",'Данные и  результаты'!$I$14=1,G57=1,'Данные и  результаты'!$I$18=1),AND($B$4&lt;=F57,$B$4&gt;=48,D57="газ",'Данные и  результаты'!$I$14=1,G57=3,'Данные и  результаты'!$I$18=3),AND($B$4&lt;=F57,$B$4&gt;=20,D57="газ",'Данные и  результаты'!$I$14=1,G57=4,'Данные и  результаты'!$I$18=4),AND($B$4&lt;=F57,D57="газ",'Данные и  результаты'!$I$14=1,G57=5,'Данные и  результаты'!$I$18=5),AND($B$4&lt;=F57,D57="ж.топливо",'Данные и  результаты'!$I$14=2,G57=5,'Данные и  результаты'!$I$18=5),AND($B$4&lt;=F57,D57="газ",'Данные и  результаты'!$I$14=1,G57=6,'Данные и  результаты'!$I$18=6),AND($B$4&lt;=F57,D57="газ",'Данные и  результаты'!$I$14=1,G57=7,'Данные и  результаты'!$I$18=7),AND($B$4&lt;=F57,D57="газ",'Данные и  результаты'!$I$14=1,G57=8,'Данные и  результаты'!$I$18=8),AND($B$4&lt;=F57,D57="газ",'Данные и  результаты'!$I$14=1,G57=9,'Данные и  результаты'!$I$18=9),AND($B$4&lt;=F57,D57="газ",'Данные и  результаты'!$I$14=1,G57=10,'Данные и  результаты'!$I$18=10)),1,0)</f>
        <v>0</v>
      </c>
      <c r="I57" s="11">
        <v>38</v>
      </c>
      <c r="J57" s="164">
        <v>100007742</v>
      </c>
      <c r="K57" s="164">
        <v>100007760</v>
      </c>
      <c r="L57" s="166" t="str">
        <f>""</f>
        <v/>
      </c>
      <c r="M57" s="166" t="str">
        <f>""</f>
        <v/>
      </c>
      <c r="N57" s="166" t="s">
        <v>513</v>
      </c>
      <c r="P57" s="11">
        <v>50</v>
      </c>
      <c r="Q57" s="12" t="e">
        <f t="shared" si="19"/>
        <v>#N/A</v>
      </c>
      <c r="R57" s="12" t="e">
        <f t="shared" si="28"/>
        <v>#N/A</v>
      </c>
      <c r="S57" s="12" t="e">
        <f t="shared" si="20"/>
        <v>#N/A</v>
      </c>
      <c r="T57" s="12" t="e">
        <f t="shared" si="21"/>
        <v>#N/A</v>
      </c>
      <c r="U57" s="12" t="e">
        <f t="shared" si="22"/>
        <v>#N/A</v>
      </c>
      <c r="V57" s="12" t="e">
        <f t="shared" si="23"/>
        <v>#N/A</v>
      </c>
      <c r="W57" s="12" t="e">
        <f t="shared" si="24"/>
        <v>#N/A</v>
      </c>
      <c r="X57" s="12" t="e">
        <f t="shared" si="25"/>
        <v>#N/A</v>
      </c>
      <c r="Y57" s="12" t="e">
        <f t="shared" si="26"/>
        <v>#N/A</v>
      </c>
      <c r="Z57" s="12" t="e">
        <f t="shared" si="27"/>
        <v>#N/A</v>
      </c>
      <c r="AA57" s="12" t="e">
        <f t="shared" si="18"/>
        <v>#N/A</v>
      </c>
      <c r="AB57" s="167" t="str">
        <f t="shared" si="1"/>
        <v>-</v>
      </c>
      <c r="AC57" s="167" t="str">
        <f t="shared" si="2"/>
        <v/>
      </c>
      <c r="AD57" s="168" t="str">
        <f t="shared" si="3"/>
        <v/>
      </c>
      <c r="AE57" s="168" t="str">
        <f t="shared" si="4"/>
        <v/>
      </c>
      <c r="AF57" s="168" t="str">
        <f t="shared" si="5"/>
        <v/>
      </c>
      <c r="AG57" s="168" t="str">
        <f t="shared" si="6"/>
        <v/>
      </c>
      <c r="AH57" s="620" t="str">
        <f>IF(AND(OR(AG57=$I$50,AG57=$I$51,AG57=$I$55,AG57=$I$56,AG57=$I$58,AG57=$I$59),'Данные и  результаты'!$I$20=2,'Данные и  результаты'!$I$22=1),Котлы!Y57,IF(AND(OR(AG57=$I$50,AG57=$I$51,AG57=$I$55,AG57=$I$56,AG57=$I$58,AG57=$I$59),'Данные и  результаты'!$I$20=2,'Данные и  результаты'!$I$22=2),Котлы!Z57,IF(AND(OR(AG57=$I$10,AG57=$I$11,AG57=$I$19,AG57=$I$20,AG57=$I$27,AG57=$I$28,AG57=$I$33,AG57=$I$34),'Данные и  результаты'!$I$22=2,'Данные и  результаты'!$I$28=1),W57,IF(AND(OR(AG57=$I$10,AG57=$I$11,AG57=$I$19,AG57=$I$20,AG57=$I$27,AG57=$I$28,AG57=$I$33,AG57=$I$34),'Данные и  результаты'!$I$22=1),W57,IF(AND(OR(AG57=$I$10,AG57=$I$11,AG57=$I$19,AG57=$I$20,AG57=$I$27,AG57=$I$28,AG57=$I$33,AG57=$I$34),'Данные и  результаты'!$I$22=2,OR('Данные и  результаты'!$I$28=2,'Данные и  результаты'!$I$28=3,'Данные и  результаты'!$I$28=4,'Данные и  результаты'!$I$28=5)),X57,IF(ISNA(W57)=TRUE,"",IF(AND(ISERR(W57)=FALSE,'Данные и  результаты'!$I$22=1),Котлы!W57,IF(AND(ISERR(X57)=FALSE,'Данные и  результаты'!$I$22=2),Котлы!X57,""))))))))</f>
        <v/>
      </c>
      <c r="AI57" s="168" t="str">
        <f t="shared" si="7"/>
        <v/>
      </c>
    </row>
    <row r="58" spans="1:35" x14ac:dyDescent="0.2">
      <c r="A58" s="11">
        <f t="shared" si="0"/>
        <v>0</v>
      </c>
      <c r="B58" s="12">
        <v>100</v>
      </c>
      <c r="C58" s="11" t="s">
        <v>73</v>
      </c>
      <c r="D58" s="15" t="s">
        <v>47</v>
      </c>
      <c r="E58" s="12">
        <v>92</v>
      </c>
      <c r="F58" s="12">
        <v>100</v>
      </c>
      <c r="G58" s="12">
        <v>5</v>
      </c>
      <c r="H58" s="12">
        <f>IF(OR(AND($B$4&lt;=F58,D58="газ",'Данные и  результаты'!$I$14=1,G58=1,'Данные и  результаты'!$I$18=1),AND($B$4&lt;=F58,$B$4&gt;=48,D58="газ",'Данные и  результаты'!$I$14=1,G58=3,'Данные и  результаты'!$I$18=3),AND($B$4&lt;=F58,$B$4&gt;=20,D58="газ",'Данные и  результаты'!$I$14=1,G58=4,'Данные и  результаты'!$I$18=4),AND($B$4&lt;=F58,D58="газ",'Данные и  результаты'!$I$14=1,G58=5,'Данные и  результаты'!$I$18=5),AND($B$4&lt;=F58,D58="ж.топливо",'Данные и  результаты'!$I$14=2,G58=5,'Данные и  результаты'!$I$18=5),AND($B$4&lt;=F58,D58="газ",'Данные и  результаты'!$I$14=1,G58=6,'Данные и  результаты'!$I$18=6),AND($B$4&lt;=F58,D58="газ",'Данные и  результаты'!$I$14=1,G58=7,'Данные и  результаты'!$I$18=7),AND($B$4&lt;=F58,D58="газ",'Данные и  результаты'!$I$14=1,G58=8,'Данные и  результаты'!$I$18=8),AND($B$4&lt;=F58,D58="газ",'Данные и  результаты'!$I$14=1,G58=9,'Данные и  результаты'!$I$18=9),AND($B$4&lt;=F58,D58="газ",'Данные и  результаты'!$I$14=1,G58=10,'Данные и  результаты'!$I$18=10)),1,0)</f>
        <v>0</v>
      </c>
      <c r="I58" s="11">
        <v>39</v>
      </c>
      <c r="J58" s="165">
        <v>100004289</v>
      </c>
      <c r="K58" s="160">
        <v>100004317</v>
      </c>
      <c r="L58" s="165">
        <v>100004302</v>
      </c>
      <c r="M58" s="165">
        <v>100004393</v>
      </c>
      <c r="N58" s="166" t="s">
        <v>513</v>
      </c>
      <c r="P58" s="11">
        <v>51</v>
      </c>
      <c r="Q58" s="12" t="e">
        <f t="shared" si="19"/>
        <v>#N/A</v>
      </c>
      <c r="R58" s="12" t="e">
        <f t="shared" si="28"/>
        <v>#N/A</v>
      </c>
      <c r="S58" s="12" t="e">
        <f t="shared" si="20"/>
        <v>#N/A</v>
      </c>
      <c r="T58" s="12" t="e">
        <f t="shared" si="21"/>
        <v>#N/A</v>
      </c>
      <c r="U58" s="12" t="e">
        <f t="shared" si="22"/>
        <v>#N/A</v>
      </c>
      <c r="V58" s="12" t="e">
        <f t="shared" si="23"/>
        <v>#N/A</v>
      </c>
      <c r="W58" s="12" t="e">
        <f t="shared" si="24"/>
        <v>#N/A</v>
      </c>
      <c r="X58" s="12" t="e">
        <f t="shared" si="25"/>
        <v>#N/A</v>
      </c>
      <c r="Y58" s="12" t="e">
        <f t="shared" si="26"/>
        <v>#N/A</v>
      </c>
      <c r="Z58" s="12" t="e">
        <f t="shared" si="27"/>
        <v>#N/A</v>
      </c>
      <c r="AA58" s="12" t="e">
        <f t="shared" si="18"/>
        <v>#N/A</v>
      </c>
      <c r="AB58" s="167" t="str">
        <f t="shared" si="1"/>
        <v>-</v>
      </c>
      <c r="AC58" s="167" t="str">
        <f t="shared" si="2"/>
        <v/>
      </c>
      <c r="AD58" s="168" t="str">
        <f t="shared" si="3"/>
        <v/>
      </c>
      <c r="AE58" s="168" t="str">
        <f t="shared" si="4"/>
        <v/>
      </c>
      <c r="AF58" s="168" t="str">
        <f t="shared" si="5"/>
        <v/>
      </c>
      <c r="AG58" s="168" t="str">
        <f t="shared" si="6"/>
        <v/>
      </c>
      <c r="AH58" s="620" t="str">
        <f>IF(AND(OR(AG58=$I$50,AG58=$I$51,AG58=$I$55,AG58=$I$56,AG58=$I$58,AG58=$I$59),'Данные и  результаты'!$I$20=2,'Данные и  результаты'!$I$22=1),Котлы!Y58,IF(AND(OR(AG58=$I$50,AG58=$I$51,AG58=$I$55,AG58=$I$56,AG58=$I$58,AG58=$I$59),'Данные и  результаты'!$I$20=2,'Данные и  результаты'!$I$22=2),Котлы!Z58,IF(AND(OR(AG58=$I$10,AG58=$I$11,AG58=$I$19,AG58=$I$20,AG58=$I$27,AG58=$I$28,AG58=$I$33,AG58=$I$34),'Данные и  результаты'!$I$22=2,'Данные и  результаты'!$I$28=1),W58,IF(AND(OR(AG58=$I$10,AG58=$I$11,AG58=$I$19,AG58=$I$20,AG58=$I$27,AG58=$I$28,AG58=$I$33,AG58=$I$34),'Данные и  результаты'!$I$22=1),W58,IF(AND(OR(AG58=$I$10,AG58=$I$11,AG58=$I$19,AG58=$I$20,AG58=$I$27,AG58=$I$28,AG58=$I$33,AG58=$I$34),'Данные и  результаты'!$I$22=2,OR('Данные и  результаты'!$I$28=2,'Данные и  результаты'!$I$28=3,'Данные и  результаты'!$I$28=4,'Данные и  результаты'!$I$28=5)),X58,IF(ISNA(W58)=TRUE,"",IF(AND(ISERR(W58)=FALSE,'Данные и  результаты'!$I$22=1),Котлы!W58,IF(AND(ISERR(X58)=FALSE,'Данные и  результаты'!$I$22=2),Котлы!X58,""))))))))</f>
        <v/>
      </c>
      <c r="AI58" s="168" t="str">
        <f t="shared" si="7"/>
        <v/>
      </c>
    </row>
    <row r="59" spans="1:35" x14ac:dyDescent="0.2">
      <c r="A59" s="11">
        <f t="shared" si="0"/>
        <v>0</v>
      </c>
      <c r="B59" s="12">
        <v>100</v>
      </c>
      <c r="C59" s="11" t="s">
        <v>73</v>
      </c>
      <c r="D59" s="15" t="s">
        <v>45</v>
      </c>
      <c r="E59" s="12">
        <v>92</v>
      </c>
      <c r="F59" s="12">
        <v>100</v>
      </c>
      <c r="G59" s="12">
        <v>5</v>
      </c>
      <c r="H59" s="12">
        <f>IF(OR(AND($B$4&lt;=F59,D59="газ",'Данные и  результаты'!$I$14=1,G59=1,'Данные и  результаты'!$I$18=1),AND($B$4&lt;=F59,$B$4&gt;=48,D59="газ",'Данные и  результаты'!$I$14=1,G59=3,'Данные и  результаты'!$I$18=3),AND($B$4&lt;=F59,$B$4&gt;=20,D59="газ",'Данные и  результаты'!$I$14=1,G59=4,'Данные и  результаты'!$I$18=4),AND($B$4&lt;=F59,D59="газ",'Данные и  результаты'!$I$14=1,G59=5,'Данные и  результаты'!$I$18=5),AND($B$4&lt;=F59,D59="ж.топливо",'Данные и  результаты'!$I$14=2,G59=5,'Данные и  результаты'!$I$18=5),AND($B$4&lt;=F59,D59="газ",'Данные и  результаты'!$I$14=1,G59=6,'Данные и  результаты'!$I$18=6),AND($B$4&lt;=F59,D59="газ",'Данные и  результаты'!$I$14=1,G59=7,'Данные и  результаты'!$I$18=7),AND($B$4&lt;=F59,D59="газ",'Данные и  результаты'!$I$14=1,G59=8,'Данные и  результаты'!$I$18=8),AND($B$4&lt;=F59,D59="газ",'Данные и  результаты'!$I$14=1,G59=9,'Данные и  результаты'!$I$18=9),AND($B$4&lt;=F59,D59="газ",'Данные и  результаты'!$I$14=1,G59=10,'Данные и  результаты'!$I$18=10)),1,0)</f>
        <v>0</v>
      </c>
      <c r="I59" s="11">
        <v>40</v>
      </c>
      <c r="J59" s="165">
        <v>100004289</v>
      </c>
      <c r="K59" s="160">
        <v>100004317</v>
      </c>
      <c r="L59" s="165">
        <v>100004302</v>
      </c>
      <c r="M59" s="165">
        <v>100004393</v>
      </c>
      <c r="N59" s="166" t="s">
        <v>513</v>
      </c>
      <c r="P59" s="11">
        <v>52</v>
      </c>
      <c r="Q59" s="12" t="e">
        <f t="shared" si="19"/>
        <v>#N/A</v>
      </c>
      <c r="R59" s="12" t="e">
        <f t="shared" si="28"/>
        <v>#N/A</v>
      </c>
      <c r="S59" s="12" t="e">
        <f t="shared" si="20"/>
        <v>#N/A</v>
      </c>
      <c r="T59" s="12" t="e">
        <f t="shared" si="21"/>
        <v>#N/A</v>
      </c>
      <c r="U59" s="12" t="e">
        <f t="shared" si="22"/>
        <v>#N/A</v>
      </c>
      <c r="V59" s="12" t="e">
        <f t="shared" si="23"/>
        <v>#N/A</v>
      </c>
      <c r="W59" s="12" t="e">
        <f t="shared" si="24"/>
        <v>#N/A</v>
      </c>
      <c r="X59" s="12" t="e">
        <f t="shared" si="25"/>
        <v>#N/A</v>
      </c>
      <c r="Y59" s="12" t="e">
        <f t="shared" si="26"/>
        <v>#N/A</v>
      </c>
      <c r="Z59" s="12" t="e">
        <f t="shared" si="27"/>
        <v>#N/A</v>
      </c>
      <c r="AA59" s="12" t="e">
        <f t="shared" si="18"/>
        <v>#N/A</v>
      </c>
      <c r="AB59" s="167" t="str">
        <f t="shared" si="1"/>
        <v>-</v>
      </c>
      <c r="AC59" s="167" t="str">
        <f t="shared" si="2"/>
        <v/>
      </c>
      <c r="AD59" s="168" t="str">
        <f t="shared" si="3"/>
        <v/>
      </c>
      <c r="AE59" s="168" t="str">
        <f t="shared" si="4"/>
        <v/>
      </c>
      <c r="AF59" s="168" t="str">
        <f t="shared" si="5"/>
        <v/>
      </c>
      <c r="AG59" s="168" t="str">
        <f t="shared" si="6"/>
        <v/>
      </c>
      <c r="AH59" s="620" t="str">
        <f>IF(AND(OR(AG59=$I$50,AG59=$I$51,AG59=$I$55,AG59=$I$56,AG59=$I$58,AG59=$I$59),'Данные и  результаты'!$I$20=2,'Данные и  результаты'!$I$22=1),Котлы!Y59,IF(AND(OR(AG59=$I$50,AG59=$I$51,AG59=$I$55,AG59=$I$56,AG59=$I$58,AG59=$I$59),'Данные и  результаты'!$I$20=2,'Данные и  результаты'!$I$22=2),Котлы!Z59,IF(AND(OR(AG59=$I$10,AG59=$I$11,AG59=$I$19,AG59=$I$20,AG59=$I$27,AG59=$I$28,AG59=$I$33,AG59=$I$34),'Данные и  результаты'!$I$22=2,'Данные и  результаты'!$I$28=1),W59,IF(AND(OR(AG59=$I$10,AG59=$I$11,AG59=$I$19,AG59=$I$20,AG59=$I$27,AG59=$I$28,AG59=$I$33,AG59=$I$34),'Данные и  результаты'!$I$22=1),W59,IF(AND(OR(AG59=$I$10,AG59=$I$11,AG59=$I$19,AG59=$I$20,AG59=$I$27,AG59=$I$28,AG59=$I$33,AG59=$I$34),'Данные и  результаты'!$I$22=2,OR('Данные и  результаты'!$I$28=2,'Данные и  результаты'!$I$28=3,'Данные и  результаты'!$I$28=4,'Данные и  результаты'!$I$28=5)),X59,IF(ISNA(W59)=TRUE,"",IF(AND(ISERR(W59)=FALSE,'Данные и  результаты'!$I$22=1),Котлы!W59,IF(AND(ISERR(X59)=FALSE,'Данные и  результаты'!$I$22=2),Котлы!X59,""))))))))</f>
        <v/>
      </c>
      <c r="AI59" s="168" t="str">
        <f t="shared" si="7"/>
        <v/>
      </c>
    </row>
    <row r="60" spans="1:35" x14ac:dyDescent="0.2">
      <c r="A60" s="11">
        <f t="shared" si="0"/>
        <v>0</v>
      </c>
      <c r="B60" s="12">
        <v>107</v>
      </c>
      <c r="C60" s="11" t="s">
        <v>79</v>
      </c>
      <c r="D60" s="15" t="s">
        <v>45</v>
      </c>
      <c r="E60" s="12">
        <v>17</v>
      </c>
      <c r="F60" s="12">
        <v>107</v>
      </c>
      <c r="G60" s="12">
        <v>4</v>
      </c>
      <c r="H60" s="12">
        <f>IF(OR(AND($B$4&lt;=F60,D60="газ",'Данные и  результаты'!$I$14=1,G60=1,'Данные и  результаты'!$I$18=1),AND($B$4&lt;=F60,$B$4&gt;=48,D60="газ",'Данные и  результаты'!$I$14=1,G60=3,'Данные и  результаты'!$I$18=3),AND($B$4&lt;=F60,$B$4&gt;=20,D60="газ",'Данные и  результаты'!$I$14=1,G60=4,'Данные и  результаты'!$I$18=4),AND($B$4&lt;=F60,D60="газ",'Данные и  результаты'!$I$14=1,G60=5,'Данные и  результаты'!$I$18=5),AND($B$4&lt;=F60,D60="ж.топливо",'Данные и  результаты'!$I$14=2,G60=5,'Данные и  результаты'!$I$18=5),AND($B$4&lt;=F60,D60="газ",'Данные и  результаты'!$I$14=1,G60=6,'Данные и  результаты'!$I$18=6),AND($B$4&lt;=F60,D60="газ",'Данные и  результаты'!$I$14=1,G60=7,'Данные и  результаты'!$I$18=7),AND($B$4&lt;=F60,D60="газ",'Данные и  результаты'!$I$14=1,G60=8,'Данные и  результаты'!$I$18=8),AND($B$4&lt;=F60,D60="газ",'Данные и  результаты'!$I$14=1,G60=9,'Данные и  результаты'!$I$18=9),AND($B$4&lt;=F60,D60="газ",'Данные и  результаты'!$I$14=1,G60=10,'Данные и  результаты'!$I$18=10)),1,0)</f>
        <v>0</v>
      </c>
      <c r="I60" s="11">
        <v>41</v>
      </c>
      <c r="J60" s="163" t="s">
        <v>30</v>
      </c>
      <c r="K60" s="162">
        <v>100016202</v>
      </c>
      <c r="L60" s="166" t="str">
        <f>""</f>
        <v/>
      </c>
      <c r="M60" s="166" t="str">
        <f>""</f>
        <v/>
      </c>
      <c r="N60" s="166" t="s">
        <v>513</v>
      </c>
      <c r="P60" s="11">
        <v>53</v>
      </c>
      <c r="Q60" s="12" t="e">
        <f t="shared" si="19"/>
        <v>#N/A</v>
      </c>
      <c r="R60" s="12" t="e">
        <f t="shared" si="28"/>
        <v>#N/A</v>
      </c>
      <c r="S60" s="12" t="e">
        <f t="shared" si="20"/>
        <v>#N/A</v>
      </c>
      <c r="T60" s="12" t="e">
        <f t="shared" si="21"/>
        <v>#N/A</v>
      </c>
      <c r="U60" s="12" t="e">
        <f t="shared" si="22"/>
        <v>#N/A</v>
      </c>
      <c r="V60" s="12" t="e">
        <f t="shared" si="23"/>
        <v>#N/A</v>
      </c>
      <c r="W60" s="12" t="e">
        <f t="shared" si="24"/>
        <v>#N/A</v>
      </c>
      <c r="X60" s="12" t="e">
        <f t="shared" si="25"/>
        <v>#N/A</v>
      </c>
      <c r="Y60" s="12" t="e">
        <f t="shared" si="26"/>
        <v>#N/A</v>
      </c>
      <c r="Z60" s="12" t="e">
        <f t="shared" si="27"/>
        <v>#N/A</v>
      </c>
      <c r="AA60" s="12" t="e">
        <f t="shared" si="18"/>
        <v>#N/A</v>
      </c>
      <c r="AB60" s="167" t="str">
        <f t="shared" si="1"/>
        <v>-</v>
      </c>
      <c r="AC60" s="167" t="str">
        <f t="shared" si="2"/>
        <v/>
      </c>
      <c r="AD60" s="168" t="str">
        <f t="shared" si="3"/>
        <v/>
      </c>
      <c r="AE60" s="168" t="str">
        <f t="shared" si="4"/>
        <v/>
      </c>
      <c r="AF60" s="168" t="str">
        <f t="shared" si="5"/>
        <v/>
      </c>
      <c r="AG60" s="168" t="str">
        <f t="shared" si="6"/>
        <v/>
      </c>
      <c r="AH60" s="620" t="str">
        <f>IF(AND(OR(AG60=$I$50,AG60=$I$51,AG60=$I$55,AG60=$I$56,AG60=$I$58,AG60=$I$59),'Данные и  результаты'!$I$20=2,'Данные и  результаты'!$I$22=1),Котлы!Y60,IF(AND(OR(AG60=$I$50,AG60=$I$51,AG60=$I$55,AG60=$I$56,AG60=$I$58,AG60=$I$59),'Данные и  результаты'!$I$20=2,'Данные и  результаты'!$I$22=2),Котлы!Z60,IF(AND(OR(AG60=$I$10,AG60=$I$11,AG60=$I$19,AG60=$I$20,AG60=$I$27,AG60=$I$28,AG60=$I$33,AG60=$I$34),'Данные и  результаты'!$I$22=2,'Данные и  результаты'!$I$28=1),W60,IF(AND(OR(AG60=$I$10,AG60=$I$11,AG60=$I$19,AG60=$I$20,AG60=$I$27,AG60=$I$28,AG60=$I$33,AG60=$I$34),'Данные и  результаты'!$I$22=1),W60,IF(AND(OR(AG60=$I$10,AG60=$I$11,AG60=$I$19,AG60=$I$20,AG60=$I$27,AG60=$I$28,AG60=$I$33,AG60=$I$34),'Данные и  результаты'!$I$22=2,OR('Данные и  результаты'!$I$28=2,'Данные и  результаты'!$I$28=3,'Данные и  результаты'!$I$28=4,'Данные и  результаты'!$I$28=5)),X60,IF(ISNA(W60)=TRUE,"",IF(AND(ISERR(W60)=FALSE,'Данные и  результаты'!$I$22=1),Котлы!W60,IF(AND(ISERR(X60)=FALSE,'Данные и  результаты'!$I$22=2),Котлы!X60,""))))))))</f>
        <v/>
      </c>
      <c r="AI60" s="168" t="str">
        <f t="shared" si="7"/>
        <v/>
      </c>
    </row>
    <row r="61" spans="1:35" x14ac:dyDescent="0.2">
      <c r="A61" s="11">
        <f t="shared" si="0"/>
        <v>0</v>
      </c>
      <c r="B61" s="12">
        <v>108</v>
      </c>
      <c r="C61" s="11" t="s">
        <v>1290</v>
      </c>
      <c r="D61" s="15" t="s">
        <v>45</v>
      </c>
      <c r="E61" s="12">
        <v>54</v>
      </c>
      <c r="F61" s="12">
        <v>108</v>
      </c>
      <c r="G61" s="12">
        <v>3</v>
      </c>
      <c r="H61" s="12">
        <f>IF(OR(AND($B$4&lt;=F61,D61="газ",'Данные и  результаты'!$I$14=1,G61=1,'Данные и  результаты'!$I$18=1),AND($B$4&lt;=F61,$B$4&gt;=48,D61="газ",'Данные и  результаты'!$I$14=1,G61=3,'Данные и  результаты'!$I$18=3),AND($B$4&lt;=F61,$B$4&gt;=20,D61="газ",'Данные и  результаты'!$I$14=1,G61=4,'Данные и  результаты'!$I$18=4),AND($B$4&lt;=F61,D61="газ",'Данные и  результаты'!$I$14=1,G61=5,'Данные и  результаты'!$I$18=5),AND($B$4&lt;=F61,D61="ж.топливо",'Данные и  результаты'!$I$14=2,G61=5,'Данные и  результаты'!$I$18=5),AND($B$4&lt;=F61,D61="газ",'Данные и  результаты'!$I$14=1,G61=6,'Данные и  результаты'!$I$18=6),AND($B$4&lt;=F61,D61="газ",'Данные и  результаты'!$I$14=1,G61=7,'Данные и  результаты'!$I$18=7),AND($B$4&lt;=F61,D61="газ",'Данные и  результаты'!$I$14=1,G61=8,'Данные и  результаты'!$I$18=8),AND($B$4&lt;=F61,D61="газ",'Данные и  результаты'!$I$14=1,G61=9,'Данные и  результаты'!$I$18=9),AND($B$4&lt;=F61,D61="газ",'Данные и  результаты'!$I$14=1,G61=10,'Данные и  результаты'!$I$18=10)),1,0)</f>
        <v>0</v>
      </c>
      <c r="I61" s="11">
        <v>42</v>
      </c>
      <c r="J61" s="164">
        <v>100007743</v>
      </c>
      <c r="K61" s="164">
        <v>100007761</v>
      </c>
      <c r="L61" s="166" t="str">
        <f>""</f>
        <v/>
      </c>
      <c r="M61" s="166" t="str">
        <f>""</f>
        <v/>
      </c>
      <c r="N61" s="166" t="s">
        <v>513</v>
      </c>
      <c r="P61" s="11">
        <v>54</v>
      </c>
      <c r="Q61" s="12" t="e">
        <f t="shared" si="19"/>
        <v>#N/A</v>
      </c>
      <c r="R61" s="12" t="e">
        <f t="shared" si="28"/>
        <v>#N/A</v>
      </c>
      <c r="S61" s="12" t="e">
        <f t="shared" si="20"/>
        <v>#N/A</v>
      </c>
      <c r="T61" s="12" t="e">
        <f t="shared" si="21"/>
        <v>#N/A</v>
      </c>
      <c r="U61" s="12" t="e">
        <f t="shared" si="22"/>
        <v>#N/A</v>
      </c>
      <c r="V61" s="12" t="e">
        <f t="shared" si="23"/>
        <v>#N/A</v>
      </c>
      <c r="W61" s="12" t="e">
        <f t="shared" si="24"/>
        <v>#N/A</v>
      </c>
      <c r="X61" s="12" t="e">
        <f t="shared" si="25"/>
        <v>#N/A</v>
      </c>
      <c r="Y61" s="12" t="e">
        <f t="shared" si="26"/>
        <v>#N/A</v>
      </c>
      <c r="Z61" s="12" t="e">
        <f t="shared" si="27"/>
        <v>#N/A</v>
      </c>
      <c r="AA61" s="12" t="e">
        <f t="shared" si="18"/>
        <v>#N/A</v>
      </c>
      <c r="AB61" s="167" t="str">
        <f t="shared" si="1"/>
        <v>-</v>
      </c>
      <c r="AC61" s="167" t="str">
        <f t="shared" si="2"/>
        <v/>
      </c>
      <c r="AD61" s="168" t="str">
        <f t="shared" si="3"/>
        <v/>
      </c>
      <c r="AE61" s="168" t="str">
        <f t="shared" si="4"/>
        <v/>
      </c>
      <c r="AF61" s="168" t="str">
        <f t="shared" si="5"/>
        <v/>
      </c>
      <c r="AG61" s="168" t="str">
        <f t="shared" si="6"/>
        <v/>
      </c>
      <c r="AH61" s="620" t="str">
        <f>IF(AND(OR(AG61=$I$50,AG61=$I$51,AG61=$I$55,AG61=$I$56,AG61=$I$58,AG61=$I$59),'Данные и  результаты'!$I$20=2,'Данные и  результаты'!$I$22=1),Котлы!Y61,IF(AND(OR(AG61=$I$50,AG61=$I$51,AG61=$I$55,AG61=$I$56,AG61=$I$58,AG61=$I$59),'Данные и  результаты'!$I$20=2,'Данные и  результаты'!$I$22=2),Котлы!Z61,IF(AND(OR(AG61=$I$10,AG61=$I$11,AG61=$I$19,AG61=$I$20,AG61=$I$27,AG61=$I$28,AG61=$I$33,AG61=$I$34),'Данные и  результаты'!$I$22=2,'Данные и  результаты'!$I$28=1),W61,IF(AND(OR(AG61=$I$10,AG61=$I$11,AG61=$I$19,AG61=$I$20,AG61=$I$27,AG61=$I$28,AG61=$I$33,AG61=$I$34),'Данные и  результаты'!$I$22=1),W61,IF(AND(OR(AG61=$I$10,AG61=$I$11,AG61=$I$19,AG61=$I$20,AG61=$I$27,AG61=$I$28,AG61=$I$33,AG61=$I$34),'Данные и  результаты'!$I$22=2,OR('Данные и  результаты'!$I$28=2,'Данные и  результаты'!$I$28=3,'Данные и  результаты'!$I$28=4,'Данные и  результаты'!$I$28=5)),X61,IF(ISNA(W61)=TRUE,"",IF(AND(ISERR(W61)=FALSE,'Данные и  результаты'!$I$22=1),Котлы!W61,IF(AND(ISERR(X61)=FALSE,'Данные и  результаты'!$I$22=2),Котлы!X61,""))))))))</f>
        <v/>
      </c>
      <c r="AI61" s="168" t="str">
        <f t="shared" si="7"/>
        <v/>
      </c>
    </row>
    <row r="62" spans="1:35" x14ac:dyDescent="0.2">
      <c r="A62" s="11">
        <f t="shared" si="0"/>
        <v>0</v>
      </c>
      <c r="B62" s="12">
        <v>117</v>
      </c>
      <c r="C62" s="11" t="s">
        <v>1291</v>
      </c>
      <c r="D62" s="15" t="s">
        <v>45</v>
      </c>
      <c r="E62" s="12">
        <v>54</v>
      </c>
      <c r="F62" s="12">
        <v>117</v>
      </c>
      <c r="G62" s="12">
        <v>3</v>
      </c>
      <c r="H62" s="12">
        <f>IF(OR(AND($B$4&lt;=F62,D62="газ",'Данные и  результаты'!$I$14=1,G62=1,'Данные и  результаты'!$I$18=1),AND($B$4&lt;=F62,$B$4&gt;=48,D62="газ",'Данные и  результаты'!$I$14=1,G62=3,'Данные и  результаты'!$I$18=3),AND($B$4&lt;=F62,$B$4&gt;=20,D62="газ",'Данные и  результаты'!$I$14=1,G62=4,'Данные и  результаты'!$I$18=4),AND($B$4&lt;=F62,D62="газ",'Данные и  результаты'!$I$14=1,G62=5,'Данные и  результаты'!$I$18=5),AND($B$4&lt;=F62,D62="ж.топливо",'Данные и  результаты'!$I$14=2,G62=5,'Данные и  результаты'!$I$18=5),AND($B$4&lt;=F62,D62="газ",'Данные и  результаты'!$I$14=1,G62=6,'Данные и  результаты'!$I$18=6),AND($B$4&lt;=F62,D62="газ",'Данные и  результаты'!$I$14=1,G62=7,'Данные и  результаты'!$I$18=7),AND($B$4&lt;=F62,D62="газ",'Данные и  результаты'!$I$14=1,G62=8,'Данные и  результаты'!$I$18=8),AND($B$4&lt;=F62,D62="газ",'Данные и  результаты'!$I$14=1,G62=9,'Данные и  результаты'!$I$18=9),AND($B$4&lt;=F62,D62="газ",'Данные и  результаты'!$I$14=1,G62=10,'Данные и  результаты'!$I$18=10)),1,0)</f>
        <v>0</v>
      </c>
      <c r="I62" s="11">
        <v>43</v>
      </c>
      <c r="J62" s="164">
        <v>100007744</v>
      </c>
      <c r="K62" s="164">
        <v>100007762</v>
      </c>
      <c r="L62" s="166" t="str">
        <f>""</f>
        <v/>
      </c>
      <c r="M62" s="166" t="str">
        <f>""</f>
        <v/>
      </c>
      <c r="N62" s="166" t="s">
        <v>513</v>
      </c>
      <c r="P62" s="11">
        <v>55</v>
      </c>
      <c r="Q62" s="12" t="e">
        <f t="shared" si="19"/>
        <v>#N/A</v>
      </c>
      <c r="R62" s="12" t="e">
        <f t="shared" si="28"/>
        <v>#N/A</v>
      </c>
      <c r="S62" s="12" t="e">
        <f t="shared" si="20"/>
        <v>#N/A</v>
      </c>
      <c r="T62" s="12" t="e">
        <f t="shared" si="21"/>
        <v>#N/A</v>
      </c>
      <c r="U62" s="12" t="e">
        <f t="shared" si="22"/>
        <v>#N/A</v>
      </c>
      <c r="V62" s="12" t="e">
        <f t="shared" si="23"/>
        <v>#N/A</v>
      </c>
      <c r="W62" s="12" t="e">
        <f t="shared" si="24"/>
        <v>#N/A</v>
      </c>
      <c r="X62" s="12" t="e">
        <f t="shared" si="25"/>
        <v>#N/A</v>
      </c>
      <c r="Y62" s="12" t="e">
        <f t="shared" si="26"/>
        <v>#N/A</v>
      </c>
      <c r="Z62" s="12" t="e">
        <f t="shared" si="27"/>
        <v>#N/A</v>
      </c>
      <c r="AA62" s="12" t="e">
        <f t="shared" si="18"/>
        <v>#N/A</v>
      </c>
      <c r="AB62" s="167" t="str">
        <f t="shared" si="1"/>
        <v>-</v>
      </c>
      <c r="AC62" s="167" t="str">
        <f t="shared" si="2"/>
        <v/>
      </c>
      <c r="AD62" s="168" t="str">
        <f t="shared" si="3"/>
        <v/>
      </c>
      <c r="AE62" s="168" t="str">
        <f t="shared" si="4"/>
        <v/>
      </c>
      <c r="AF62" s="168" t="str">
        <f t="shared" si="5"/>
        <v/>
      </c>
      <c r="AG62" s="168" t="str">
        <f t="shared" si="6"/>
        <v/>
      </c>
      <c r="AH62" s="620" t="str">
        <f>IF(AND(OR(AG62=$I$50,AG62=$I$51,AG62=$I$55,AG62=$I$56,AG62=$I$58,AG62=$I$59),'Данные и  результаты'!$I$20=2,'Данные и  результаты'!$I$22=1),Котлы!Y62,IF(AND(OR(AG62=$I$50,AG62=$I$51,AG62=$I$55,AG62=$I$56,AG62=$I$58,AG62=$I$59),'Данные и  результаты'!$I$20=2,'Данные и  результаты'!$I$22=2),Котлы!Z62,IF(AND(OR(AG62=$I$10,AG62=$I$11,AG62=$I$19,AG62=$I$20,AG62=$I$27,AG62=$I$28,AG62=$I$33,AG62=$I$34),'Данные и  результаты'!$I$22=2,'Данные и  результаты'!$I$28=1),W62,IF(AND(OR(AG62=$I$10,AG62=$I$11,AG62=$I$19,AG62=$I$20,AG62=$I$27,AG62=$I$28,AG62=$I$33,AG62=$I$34),'Данные и  результаты'!$I$22=1),W62,IF(AND(OR(AG62=$I$10,AG62=$I$11,AG62=$I$19,AG62=$I$20,AG62=$I$27,AG62=$I$28,AG62=$I$33,AG62=$I$34),'Данные и  результаты'!$I$22=2,OR('Данные и  результаты'!$I$28=2,'Данные и  результаты'!$I$28=3,'Данные и  результаты'!$I$28=4,'Данные и  результаты'!$I$28=5)),X62,IF(ISNA(W62)=TRUE,"",IF(AND(ISERR(W62)=FALSE,'Данные и  результаты'!$I$22=1),Котлы!W62,IF(AND(ISERR(X62)=FALSE,'Данные и  результаты'!$I$22=2),Котлы!X62,""))))))))</f>
        <v/>
      </c>
      <c r="AI62" s="168" t="str">
        <f t="shared" si="7"/>
        <v/>
      </c>
    </row>
    <row r="63" spans="1:35" x14ac:dyDescent="0.2">
      <c r="N63" s="387"/>
    </row>
    <row r="64" spans="1:35" x14ac:dyDescent="0.2">
      <c r="N64" s="387"/>
    </row>
    <row r="65" spans="14:14" x14ac:dyDescent="0.2">
      <c r="N65" s="387"/>
    </row>
    <row r="66" spans="14:14" x14ac:dyDescent="0.2">
      <c r="N66" s="387"/>
    </row>
  </sheetData>
  <mergeCells count="2">
    <mergeCell ref="J5:M5"/>
    <mergeCell ref="W5:Z5"/>
  </mergeCells>
  <pageMargins left="0.75" right="0.75" top="1" bottom="1" header="0.4921259845" footer="0.492125984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U1804"/>
  <sheetViews>
    <sheetView topLeftCell="A535" zoomScale="90" zoomScaleNormal="90" workbookViewId="0">
      <selection activeCell="A498" sqref="A498"/>
    </sheetView>
  </sheetViews>
  <sheetFormatPr defaultColWidth="9.140625" defaultRowHeight="15" x14ac:dyDescent="0.25"/>
  <cols>
    <col min="1" max="1" width="110" style="60" customWidth="1"/>
    <col min="2" max="2" width="14.7109375" style="59" customWidth="1"/>
    <col min="3" max="3" width="10.28515625" style="60" bestFit="1" customWidth="1"/>
    <col min="4" max="4" width="56.28515625" style="60" customWidth="1"/>
    <col min="5" max="5" width="11.42578125" style="59" bestFit="1" customWidth="1"/>
    <col min="6" max="6" width="9.28515625" style="60" bestFit="1" customWidth="1"/>
    <col min="7" max="7" width="63.7109375" style="60" customWidth="1"/>
    <col min="8" max="8" width="11.42578125" style="59" bestFit="1" customWidth="1"/>
    <col min="9" max="9" width="9.28515625" style="59" bestFit="1" customWidth="1"/>
    <col min="10" max="10" width="59.7109375" style="60" customWidth="1"/>
    <col min="11" max="11" width="12.42578125" style="59" customWidth="1"/>
    <col min="12" max="12" width="13" style="59" customWidth="1"/>
    <col min="13" max="13" width="75.140625" style="60" bestFit="1" customWidth="1"/>
    <col min="14" max="14" width="11.42578125" style="59" bestFit="1" customWidth="1"/>
    <col min="15" max="15" width="9.28515625" style="59" bestFit="1" customWidth="1"/>
    <col min="16" max="16" width="75.140625" style="60" bestFit="1" customWidth="1"/>
    <col min="17" max="17" width="11.42578125" style="59" bestFit="1" customWidth="1"/>
    <col min="18" max="18" width="9.28515625" style="59" bestFit="1" customWidth="1"/>
    <col min="19" max="19" width="75.140625" style="60" bestFit="1" customWidth="1"/>
    <col min="20" max="20" width="11.42578125" style="59" bestFit="1" customWidth="1"/>
    <col min="21" max="21" width="9.28515625" style="59" bestFit="1" customWidth="1"/>
    <col min="22" max="16384" width="9.140625" style="60"/>
  </cols>
  <sheetData>
    <row r="1" spans="1:21" ht="18.75" x14ac:dyDescent="0.25">
      <c r="A1" s="820" t="s">
        <v>2</v>
      </c>
      <c r="B1" s="821"/>
      <c r="C1" s="822"/>
      <c r="D1" s="820" t="s">
        <v>5</v>
      </c>
      <c r="E1" s="821"/>
      <c r="F1" s="822"/>
      <c r="G1" s="820" t="s">
        <v>28</v>
      </c>
      <c r="H1" s="821"/>
      <c r="I1" s="822"/>
      <c r="J1" s="820" t="s">
        <v>29</v>
      </c>
      <c r="K1" s="821"/>
      <c r="L1" s="822"/>
      <c r="M1" s="820" t="s">
        <v>161</v>
      </c>
      <c r="N1" s="821"/>
      <c r="O1" s="822"/>
      <c r="P1" s="820" t="s">
        <v>27</v>
      </c>
      <c r="Q1" s="821"/>
      <c r="R1" s="822"/>
      <c r="S1" s="820" t="s">
        <v>173</v>
      </c>
      <c r="T1" s="821"/>
      <c r="U1" s="822"/>
    </row>
    <row r="2" spans="1:21" ht="20.25" thickBot="1" x14ac:dyDescent="0.3">
      <c r="A2" s="853" t="s">
        <v>85</v>
      </c>
      <c r="B2" s="854"/>
      <c r="C2" s="855"/>
      <c r="D2" s="817" t="s">
        <v>105</v>
      </c>
      <c r="E2" s="818"/>
      <c r="F2" s="819"/>
      <c r="G2" s="817" t="s">
        <v>105</v>
      </c>
      <c r="H2" s="818"/>
      <c r="I2" s="819"/>
      <c r="J2" s="817" t="s">
        <v>105</v>
      </c>
      <c r="K2" s="818"/>
      <c r="L2" s="819"/>
      <c r="M2" s="817" t="s">
        <v>162</v>
      </c>
      <c r="N2" s="818"/>
      <c r="O2" s="819"/>
      <c r="P2" s="817" t="s">
        <v>169</v>
      </c>
      <c r="Q2" s="818"/>
      <c r="R2" s="819"/>
      <c r="S2" s="817" t="s">
        <v>178</v>
      </c>
      <c r="T2" s="818"/>
      <c r="U2" s="819"/>
    </row>
    <row r="3" spans="1:21" ht="18.75" customHeight="1" x14ac:dyDescent="0.25">
      <c r="A3" s="856" t="s">
        <v>19</v>
      </c>
      <c r="B3" s="835"/>
      <c r="C3" s="836"/>
      <c r="D3" s="814" t="s">
        <v>19</v>
      </c>
      <c r="E3" s="815"/>
      <c r="F3" s="816"/>
      <c r="G3" s="814" t="s">
        <v>19</v>
      </c>
      <c r="H3" s="815"/>
      <c r="I3" s="816"/>
      <c r="J3" s="814" t="s">
        <v>19</v>
      </c>
      <c r="K3" s="815"/>
      <c r="L3" s="816"/>
      <c r="M3" s="814" t="s">
        <v>19</v>
      </c>
      <c r="N3" s="815"/>
      <c r="O3" s="816"/>
      <c r="P3" s="814" t="s">
        <v>19</v>
      </c>
      <c r="Q3" s="815"/>
      <c r="R3" s="816"/>
      <c r="S3" s="814" t="s">
        <v>19</v>
      </c>
      <c r="T3" s="815"/>
      <c r="U3" s="816"/>
    </row>
    <row r="4" spans="1:21" x14ac:dyDescent="0.25">
      <c r="A4" s="857" t="s">
        <v>187</v>
      </c>
      <c r="B4" s="858"/>
      <c r="C4" s="859"/>
      <c r="D4" s="826" t="s">
        <v>7</v>
      </c>
      <c r="E4" s="827"/>
      <c r="F4" s="828"/>
      <c r="G4" s="826" t="s">
        <v>7</v>
      </c>
      <c r="H4" s="827"/>
      <c r="I4" s="828"/>
      <c r="J4" s="826" t="s">
        <v>7</v>
      </c>
      <c r="K4" s="827"/>
      <c r="L4" s="828"/>
      <c r="M4" s="826" t="s">
        <v>7</v>
      </c>
      <c r="N4" s="827"/>
      <c r="O4" s="828"/>
      <c r="P4" s="826" t="s">
        <v>7</v>
      </c>
      <c r="Q4" s="827"/>
      <c r="R4" s="828"/>
      <c r="S4" s="826" t="s">
        <v>7</v>
      </c>
      <c r="T4" s="827"/>
      <c r="U4" s="828"/>
    </row>
    <row r="5" spans="1:21" x14ac:dyDescent="0.25">
      <c r="A5" s="86" t="s">
        <v>8</v>
      </c>
      <c r="B5" s="6" t="s">
        <v>9</v>
      </c>
      <c r="C5" s="6" t="s">
        <v>10</v>
      </c>
      <c r="D5" s="66" t="s">
        <v>8</v>
      </c>
      <c r="E5" s="6" t="s">
        <v>9</v>
      </c>
      <c r="F5" s="7" t="s">
        <v>10</v>
      </c>
      <c r="G5" s="66" t="s">
        <v>8</v>
      </c>
      <c r="H5" s="6" t="s">
        <v>9</v>
      </c>
      <c r="I5" s="7" t="s">
        <v>10</v>
      </c>
      <c r="J5" s="66" t="s">
        <v>8</v>
      </c>
      <c r="K5" s="6" t="s">
        <v>9</v>
      </c>
      <c r="L5" s="7" t="s">
        <v>10</v>
      </c>
      <c r="M5" s="66" t="s">
        <v>8</v>
      </c>
      <c r="N5" s="6" t="s">
        <v>9</v>
      </c>
      <c r="O5" s="7" t="s">
        <v>10</v>
      </c>
      <c r="P5" s="66" t="s">
        <v>8</v>
      </c>
      <c r="Q5" s="6" t="s">
        <v>9</v>
      </c>
      <c r="R5" s="7" t="s">
        <v>10</v>
      </c>
      <c r="S5" s="66" t="s">
        <v>8</v>
      </c>
      <c r="T5" s="6" t="s">
        <v>9</v>
      </c>
      <c r="U5" s="7" t="s">
        <v>10</v>
      </c>
    </row>
    <row r="6" spans="1:21" x14ac:dyDescent="0.25">
      <c r="A6" s="34"/>
      <c r="B6" s="43"/>
      <c r="C6" s="34"/>
      <c r="D6" s="50"/>
      <c r="E6" s="68"/>
      <c r="F6" s="69"/>
      <c r="G6" s="67"/>
      <c r="H6" s="43"/>
      <c r="I6" s="65"/>
      <c r="J6" s="67"/>
      <c r="K6" s="43"/>
      <c r="L6" s="65"/>
      <c r="M6" s="67"/>
      <c r="N6" s="43"/>
      <c r="O6" s="65"/>
      <c r="P6" s="67"/>
      <c r="Q6" s="43"/>
      <c r="R6" s="65"/>
      <c r="S6" s="67"/>
      <c r="T6" s="43"/>
      <c r="U6" s="65"/>
    </row>
    <row r="7" spans="1:21" x14ac:dyDescent="0.25">
      <c r="A7" s="110" t="s">
        <v>11</v>
      </c>
      <c r="B7" s="111">
        <v>88017842</v>
      </c>
      <c r="C7" s="112" t="s">
        <v>12</v>
      </c>
      <c r="D7" s="126" t="s">
        <v>117</v>
      </c>
      <c r="E7" s="127">
        <v>100000030</v>
      </c>
      <c r="F7" s="128" t="s">
        <v>118</v>
      </c>
      <c r="G7" s="50" t="s">
        <v>117</v>
      </c>
      <c r="H7" s="68">
        <v>100000030</v>
      </c>
      <c r="I7" s="69" t="s">
        <v>118</v>
      </c>
      <c r="J7" s="50" t="s">
        <v>117</v>
      </c>
      <c r="K7" s="68">
        <v>100000030</v>
      </c>
      <c r="L7" s="69" t="s">
        <v>118</v>
      </c>
      <c r="M7" s="50" t="s">
        <v>117</v>
      </c>
      <c r="N7" s="68">
        <v>100000030</v>
      </c>
      <c r="O7" s="69" t="s">
        <v>118</v>
      </c>
      <c r="P7" s="50" t="s">
        <v>117</v>
      </c>
      <c r="Q7" s="68">
        <v>100000030</v>
      </c>
      <c r="R7" s="69" t="s">
        <v>118</v>
      </c>
      <c r="S7" s="50"/>
      <c r="T7" s="68"/>
      <c r="U7" s="69"/>
    </row>
    <row r="8" spans="1:21" x14ac:dyDescent="0.25">
      <c r="A8" s="34"/>
      <c r="B8" s="43"/>
      <c r="C8" s="34"/>
      <c r="D8" s="67"/>
      <c r="E8" s="43"/>
      <c r="F8" s="85"/>
      <c r="G8" s="67"/>
      <c r="H8" s="43"/>
      <c r="I8" s="65"/>
      <c r="J8" s="67"/>
      <c r="K8" s="43"/>
      <c r="L8" s="65"/>
      <c r="M8" s="67"/>
      <c r="N8" s="43"/>
      <c r="O8" s="65"/>
      <c r="P8" s="67"/>
      <c r="Q8" s="43"/>
      <c r="R8" s="65"/>
      <c r="S8" s="67"/>
      <c r="T8" s="43"/>
      <c r="U8" s="65"/>
    </row>
    <row r="9" spans="1:21" x14ac:dyDescent="0.25">
      <c r="A9" s="34"/>
      <c r="B9" s="43"/>
      <c r="C9" s="34"/>
      <c r="D9" s="67"/>
      <c r="E9" s="43"/>
      <c r="F9" s="85"/>
      <c r="G9" s="67"/>
      <c r="H9" s="43"/>
      <c r="I9" s="65"/>
      <c r="J9" s="67"/>
      <c r="K9" s="43"/>
      <c r="L9" s="65"/>
      <c r="M9" s="67"/>
      <c r="N9" s="43"/>
      <c r="O9" s="65"/>
      <c r="P9" s="67"/>
      <c r="Q9" s="43"/>
      <c r="R9" s="65"/>
      <c r="S9" s="67"/>
      <c r="T9" s="43"/>
      <c r="U9" s="65"/>
    </row>
    <row r="10" spans="1:21" x14ac:dyDescent="0.25">
      <c r="A10" s="20"/>
      <c r="B10" s="44"/>
      <c r="C10" s="37"/>
      <c r="D10" s="5"/>
      <c r="E10" s="44"/>
      <c r="F10" s="62"/>
      <c r="G10" s="5"/>
      <c r="H10" s="44"/>
      <c r="I10" s="62"/>
      <c r="J10" s="5"/>
      <c r="K10" s="44"/>
      <c r="L10" s="62"/>
      <c r="M10" s="5"/>
      <c r="N10" s="44"/>
      <c r="O10" s="62"/>
      <c r="P10" s="5"/>
      <c r="Q10" s="44"/>
      <c r="R10" s="62"/>
      <c r="S10" s="5"/>
      <c r="T10" s="44"/>
      <c r="U10" s="62"/>
    </row>
    <row r="11" spans="1:21" x14ac:dyDescent="0.25">
      <c r="A11" s="857" t="s">
        <v>188</v>
      </c>
      <c r="B11" s="858"/>
      <c r="C11" s="859"/>
      <c r="D11" s="826" t="s">
        <v>104</v>
      </c>
      <c r="E11" s="827"/>
      <c r="F11" s="828"/>
      <c r="G11" s="826" t="s">
        <v>104</v>
      </c>
      <c r="H11" s="827"/>
      <c r="I11" s="828"/>
      <c r="J11" s="826" t="s">
        <v>104</v>
      </c>
      <c r="K11" s="827"/>
      <c r="L11" s="828"/>
      <c r="M11" s="826" t="s">
        <v>104</v>
      </c>
      <c r="N11" s="827"/>
      <c r="O11" s="828"/>
      <c r="P11" s="826" t="s">
        <v>104</v>
      </c>
      <c r="Q11" s="827"/>
      <c r="R11" s="828"/>
      <c r="S11" s="826" t="s">
        <v>104</v>
      </c>
      <c r="T11" s="827"/>
      <c r="U11" s="828"/>
    </row>
    <row r="12" spans="1:21" x14ac:dyDescent="0.25">
      <c r="A12" s="86" t="s">
        <v>8</v>
      </c>
      <c r="B12" s="6" t="s">
        <v>9</v>
      </c>
      <c r="C12" s="6" t="s">
        <v>10</v>
      </c>
      <c r="D12" s="66" t="s">
        <v>8</v>
      </c>
      <c r="E12" s="6" t="s">
        <v>9</v>
      </c>
      <c r="F12" s="7" t="s">
        <v>10</v>
      </c>
      <c r="G12" s="66" t="s">
        <v>8</v>
      </c>
      <c r="H12" s="6" t="s">
        <v>9</v>
      </c>
      <c r="I12" s="7" t="s">
        <v>10</v>
      </c>
      <c r="J12" s="66" t="s">
        <v>8</v>
      </c>
      <c r="K12" s="6" t="s">
        <v>9</v>
      </c>
      <c r="L12" s="7" t="s">
        <v>10</v>
      </c>
      <c r="M12" s="66" t="s">
        <v>8</v>
      </c>
      <c r="N12" s="6" t="s">
        <v>9</v>
      </c>
      <c r="O12" s="7" t="s">
        <v>10</v>
      </c>
      <c r="P12" s="66" t="s">
        <v>8</v>
      </c>
      <c r="Q12" s="6" t="s">
        <v>9</v>
      </c>
      <c r="R12" s="7" t="s">
        <v>10</v>
      </c>
      <c r="S12" s="66" t="s">
        <v>8</v>
      </c>
      <c r="T12" s="6" t="s">
        <v>9</v>
      </c>
      <c r="U12" s="7" t="s">
        <v>10</v>
      </c>
    </row>
    <row r="13" spans="1:21" x14ac:dyDescent="0.25">
      <c r="A13" s="86"/>
      <c r="B13" s="6"/>
      <c r="C13" s="6"/>
      <c r="D13" s="66"/>
      <c r="E13" s="6"/>
      <c r="F13" s="7"/>
      <c r="G13" s="99" t="s">
        <v>125</v>
      </c>
      <c r="H13" s="100">
        <v>88027318</v>
      </c>
      <c r="I13" s="101" t="s">
        <v>126</v>
      </c>
      <c r="J13" s="102" t="s">
        <v>149</v>
      </c>
      <c r="K13" s="103">
        <v>100005100</v>
      </c>
      <c r="L13" s="104" t="s">
        <v>212</v>
      </c>
      <c r="M13" s="71"/>
      <c r="N13" s="32"/>
      <c r="O13" s="33"/>
      <c r="P13" s="71"/>
      <c r="Q13" s="32"/>
      <c r="R13" s="33"/>
      <c r="S13" s="71"/>
      <c r="T13" s="32"/>
      <c r="U13" s="33"/>
    </row>
    <row r="14" spans="1:21" x14ac:dyDescent="0.25">
      <c r="A14" s="86"/>
      <c r="B14" s="6"/>
      <c r="C14" s="6"/>
      <c r="D14" s="66"/>
      <c r="E14" s="6"/>
      <c r="F14" s="7"/>
      <c r="G14" s="99" t="s">
        <v>127</v>
      </c>
      <c r="H14" s="100">
        <v>88027319</v>
      </c>
      <c r="I14" s="101" t="s">
        <v>129</v>
      </c>
      <c r="J14" s="102" t="s">
        <v>150</v>
      </c>
      <c r="K14" s="103">
        <v>88027313</v>
      </c>
      <c r="L14" s="105" t="s">
        <v>207</v>
      </c>
      <c r="M14" s="71"/>
      <c r="N14" s="32"/>
      <c r="O14" s="33"/>
      <c r="P14" s="71"/>
      <c r="Q14" s="32"/>
      <c r="R14" s="33"/>
      <c r="S14" s="71"/>
      <c r="T14" s="32"/>
      <c r="U14" s="33"/>
    </row>
    <row r="15" spans="1:21" x14ac:dyDescent="0.2">
      <c r="A15" s="86"/>
      <c r="B15" s="6"/>
      <c r="C15" s="6"/>
      <c r="D15" s="66"/>
      <c r="E15" s="6"/>
      <c r="F15" s="7"/>
      <c r="G15" s="99" t="s">
        <v>128</v>
      </c>
      <c r="H15" s="100">
        <v>88027320</v>
      </c>
      <c r="I15" s="101" t="s">
        <v>130</v>
      </c>
      <c r="J15" s="102"/>
      <c r="K15" s="103"/>
      <c r="L15" s="129"/>
      <c r="M15" s="102" t="s">
        <v>154</v>
      </c>
      <c r="N15" s="103">
        <v>88027314</v>
      </c>
      <c r="O15" s="109" t="s">
        <v>208</v>
      </c>
      <c r="P15" s="71"/>
      <c r="Q15" s="43"/>
      <c r="R15" s="33"/>
      <c r="S15" s="71"/>
      <c r="T15" s="43"/>
      <c r="U15" s="33"/>
    </row>
    <row r="16" spans="1:21" x14ac:dyDescent="0.25">
      <c r="A16" s="86"/>
      <c r="B16" s="6"/>
      <c r="C16" s="6"/>
      <c r="D16" s="66"/>
      <c r="E16" s="6"/>
      <c r="F16" s="7"/>
      <c r="G16" s="99" t="s">
        <v>138</v>
      </c>
      <c r="H16" s="100">
        <v>88027320</v>
      </c>
      <c r="I16" s="101" t="s">
        <v>160</v>
      </c>
      <c r="J16" s="102" t="s">
        <v>152</v>
      </c>
      <c r="K16" s="103">
        <v>88027206</v>
      </c>
      <c r="L16" s="104" t="s">
        <v>210</v>
      </c>
      <c r="M16" s="71"/>
      <c r="N16" s="32"/>
      <c r="O16" s="33"/>
      <c r="P16" s="71"/>
      <c r="Q16" s="32"/>
      <c r="R16" s="33"/>
      <c r="S16" s="71"/>
      <c r="T16" s="32"/>
      <c r="U16" s="33"/>
    </row>
    <row r="17" spans="1:21" x14ac:dyDescent="0.25">
      <c r="A17" s="86"/>
      <c r="B17" s="6"/>
      <c r="C17" s="6"/>
      <c r="D17" s="66"/>
      <c r="E17" s="6"/>
      <c r="F17" s="7"/>
      <c r="G17" s="102"/>
      <c r="H17" s="103"/>
      <c r="I17" s="104"/>
      <c r="J17" s="102" t="s">
        <v>316</v>
      </c>
      <c r="K17" s="103">
        <v>88027324</v>
      </c>
      <c r="L17" s="104" t="s">
        <v>211</v>
      </c>
      <c r="M17" s="71"/>
      <c r="N17" s="32"/>
      <c r="O17" s="33"/>
      <c r="P17" s="71"/>
      <c r="Q17" s="32"/>
      <c r="R17" s="33"/>
      <c r="S17" s="71"/>
      <c r="T17" s="32"/>
      <c r="U17" s="33"/>
    </row>
    <row r="18" spans="1:21" x14ac:dyDescent="0.25">
      <c r="A18" s="86"/>
      <c r="B18" s="6"/>
      <c r="C18" s="6"/>
      <c r="D18" s="66"/>
      <c r="E18" s="6"/>
      <c r="F18" s="7"/>
      <c r="G18" s="106"/>
      <c r="H18" s="107"/>
      <c r="I18" s="108"/>
      <c r="J18" s="106"/>
      <c r="K18" s="107"/>
      <c r="L18" s="108"/>
      <c r="M18" s="102" t="s">
        <v>153</v>
      </c>
      <c r="N18" s="100">
        <v>88027325</v>
      </c>
      <c r="O18" s="104" t="s">
        <v>209</v>
      </c>
      <c r="P18" s="71"/>
      <c r="Q18" s="43"/>
      <c r="R18" s="33"/>
      <c r="S18" s="71"/>
      <c r="T18" s="43"/>
      <c r="U18" s="33"/>
    </row>
    <row r="19" spans="1:21" x14ac:dyDescent="0.25">
      <c r="A19" s="860" t="s">
        <v>6</v>
      </c>
      <c r="B19" s="861"/>
      <c r="C19" s="862"/>
      <c r="D19" s="823" t="s">
        <v>6</v>
      </c>
      <c r="E19" s="824"/>
      <c r="F19" s="825"/>
      <c r="G19" s="823" t="s">
        <v>6</v>
      </c>
      <c r="H19" s="824"/>
      <c r="I19" s="825"/>
      <c r="J19" s="823" t="s">
        <v>6</v>
      </c>
      <c r="K19" s="824"/>
      <c r="L19" s="825"/>
      <c r="M19" s="823" t="s">
        <v>6</v>
      </c>
      <c r="N19" s="824"/>
      <c r="O19" s="825"/>
      <c r="P19" s="823" t="s">
        <v>6</v>
      </c>
      <c r="Q19" s="824"/>
      <c r="R19" s="825"/>
      <c r="S19" s="823" t="s">
        <v>6</v>
      </c>
      <c r="T19" s="824"/>
      <c r="U19" s="825"/>
    </row>
    <row r="20" spans="1:21" x14ac:dyDescent="0.25">
      <c r="A20" s="860" t="s">
        <v>189</v>
      </c>
      <c r="B20" s="861"/>
      <c r="C20" s="863"/>
      <c r="D20" s="829" t="s">
        <v>186</v>
      </c>
      <c r="E20" s="824"/>
      <c r="F20" s="830"/>
      <c r="G20" s="829" t="s">
        <v>186</v>
      </c>
      <c r="H20" s="824"/>
      <c r="I20" s="830"/>
      <c r="J20" s="829" t="s">
        <v>186</v>
      </c>
      <c r="K20" s="824"/>
      <c r="L20" s="830"/>
      <c r="M20" s="829" t="s">
        <v>186</v>
      </c>
      <c r="N20" s="824"/>
      <c r="O20" s="830"/>
      <c r="P20" s="829" t="s">
        <v>186</v>
      </c>
      <c r="Q20" s="824"/>
      <c r="R20" s="830"/>
      <c r="S20" s="829" t="s">
        <v>186</v>
      </c>
      <c r="T20" s="824"/>
      <c r="U20" s="830"/>
    </row>
    <row r="21" spans="1:21" x14ac:dyDescent="0.25">
      <c r="A21" s="86" t="s">
        <v>8</v>
      </c>
      <c r="B21" s="6" t="s">
        <v>9</v>
      </c>
      <c r="C21" s="6" t="s">
        <v>10</v>
      </c>
      <c r="D21" s="66" t="s">
        <v>8</v>
      </c>
      <c r="E21" s="6" t="s">
        <v>9</v>
      </c>
      <c r="F21" s="7" t="s">
        <v>10</v>
      </c>
      <c r="G21" s="66" t="s">
        <v>8</v>
      </c>
      <c r="H21" s="6" t="s">
        <v>9</v>
      </c>
      <c r="I21" s="7" t="s">
        <v>10</v>
      </c>
      <c r="J21" s="66" t="s">
        <v>8</v>
      </c>
      <c r="K21" s="6" t="s">
        <v>9</v>
      </c>
      <c r="L21" s="7" t="s">
        <v>10</v>
      </c>
      <c r="M21" s="66" t="s">
        <v>8</v>
      </c>
      <c r="N21" s="6" t="s">
        <v>9</v>
      </c>
      <c r="O21" s="7" t="s">
        <v>10</v>
      </c>
      <c r="P21" s="66" t="s">
        <v>8</v>
      </c>
      <c r="Q21" s="6" t="s">
        <v>9</v>
      </c>
      <c r="R21" s="7" t="s">
        <v>10</v>
      </c>
      <c r="S21" s="66" t="s">
        <v>8</v>
      </c>
      <c r="T21" s="6" t="s">
        <v>9</v>
      </c>
      <c r="U21" s="7" t="s">
        <v>10</v>
      </c>
    </row>
    <row r="22" spans="1:21" x14ac:dyDescent="0.25">
      <c r="A22" s="113" t="s">
        <v>14</v>
      </c>
      <c r="B22" s="111">
        <v>89529060</v>
      </c>
      <c r="C22" s="111" t="s">
        <v>15</v>
      </c>
      <c r="D22" s="51" t="s">
        <v>119</v>
      </c>
      <c r="E22" s="72">
        <v>89529085</v>
      </c>
      <c r="F22" s="73" t="s">
        <v>120</v>
      </c>
      <c r="G22" s="116" t="s">
        <v>183</v>
      </c>
      <c r="H22" s="72">
        <v>100001580</v>
      </c>
      <c r="I22" s="73" t="s">
        <v>133</v>
      </c>
      <c r="J22" s="51" t="s">
        <v>147</v>
      </c>
      <c r="K22" s="72">
        <v>100001580</v>
      </c>
      <c r="L22" s="73" t="s">
        <v>133</v>
      </c>
      <c r="M22" s="51"/>
      <c r="N22" s="72"/>
      <c r="O22" s="73"/>
      <c r="P22" s="51"/>
      <c r="Q22" s="72"/>
      <c r="R22" s="73"/>
      <c r="S22" s="51"/>
      <c r="T22" s="72"/>
      <c r="U22" s="73"/>
    </row>
    <row r="23" spans="1:21" x14ac:dyDescent="0.25">
      <c r="A23" s="21"/>
      <c r="B23" s="38"/>
      <c r="C23" s="38"/>
      <c r="D23" s="51"/>
      <c r="E23" s="72"/>
      <c r="F23" s="73"/>
      <c r="G23" s="116" t="s">
        <v>206</v>
      </c>
      <c r="H23" s="72">
        <v>100001581</v>
      </c>
      <c r="I23" s="73" t="s">
        <v>134</v>
      </c>
      <c r="J23" s="51" t="s">
        <v>148</v>
      </c>
      <c r="K23" s="72">
        <v>100001581</v>
      </c>
      <c r="L23" s="73" t="s">
        <v>134</v>
      </c>
      <c r="M23" s="51"/>
      <c r="N23" s="72"/>
      <c r="O23" s="73"/>
      <c r="P23" s="51"/>
      <c r="Q23" s="72"/>
      <c r="R23" s="73"/>
      <c r="S23" s="51"/>
      <c r="T23" s="72"/>
      <c r="U23" s="73"/>
    </row>
    <row r="24" spans="1:21" x14ac:dyDescent="0.25">
      <c r="A24" s="113" t="s">
        <v>300</v>
      </c>
      <c r="B24" s="111">
        <v>89997035</v>
      </c>
      <c r="C24" s="111" t="s">
        <v>17</v>
      </c>
      <c r="D24" s="116" t="s">
        <v>299</v>
      </c>
      <c r="E24" s="127">
        <v>89997049</v>
      </c>
      <c r="F24" s="128" t="s">
        <v>122</v>
      </c>
      <c r="G24" s="116" t="s">
        <v>301</v>
      </c>
      <c r="H24" s="127">
        <v>89557001</v>
      </c>
      <c r="I24" s="128" t="s">
        <v>135</v>
      </c>
      <c r="J24" s="116" t="s">
        <v>304</v>
      </c>
      <c r="K24" s="127">
        <v>89997045</v>
      </c>
      <c r="L24" s="128" t="s">
        <v>155</v>
      </c>
      <c r="M24" s="51"/>
      <c r="N24" s="72"/>
      <c r="O24" s="73"/>
      <c r="P24" s="51"/>
      <c r="Q24" s="72"/>
      <c r="R24" s="73"/>
      <c r="S24" s="8"/>
      <c r="T24" s="23"/>
      <c r="U24" s="61"/>
    </row>
    <row r="25" spans="1:21" x14ac:dyDescent="0.25">
      <c r="A25" s="21"/>
      <c r="B25" s="38"/>
      <c r="C25" s="38"/>
      <c r="D25" s="51"/>
      <c r="E25" s="72"/>
      <c r="F25" s="73"/>
      <c r="G25" s="116" t="s">
        <v>301</v>
      </c>
      <c r="H25" s="127">
        <v>89557002</v>
      </c>
      <c r="I25" s="128" t="s">
        <v>136</v>
      </c>
      <c r="J25" s="51"/>
      <c r="K25" s="72"/>
      <c r="L25" s="73"/>
      <c r="M25" s="8"/>
      <c r="N25" s="23"/>
      <c r="O25" s="61"/>
      <c r="P25" s="8"/>
      <c r="Q25" s="23"/>
      <c r="R25" s="61"/>
      <c r="S25" s="63"/>
      <c r="T25" s="37"/>
      <c r="U25" s="62"/>
    </row>
    <row r="26" spans="1:21" x14ac:dyDescent="0.25">
      <c r="A26" s="114" t="s">
        <v>375</v>
      </c>
      <c r="B26" s="245">
        <v>100018088</v>
      </c>
      <c r="C26" s="245" t="s">
        <v>377</v>
      </c>
      <c r="D26" s="35" t="s">
        <v>375</v>
      </c>
      <c r="E26" s="42">
        <v>100018088</v>
      </c>
      <c r="F26" s="42" t="s">
        <v>377</v>
      </c>
      <c r="G26" s="35" t="s">
        <v>375</v>
      </c>
      <c r="H26" s="42">
        <v>100018088</v>
      </c>
      <c r="I26" s="42" t="s">
        <v>377</v>
      </c>
      <c r="J26" s="35" t="s">
        <v>375</v>
      </c>
      <c r="K26" s="42">
        <v>100018088</v>
      </c>
      <c r="L26" s="42" t="s">
        <v>377</v>
      </c>
      <c r="M26" s="35" t="s">
        <v>375</v>
      </c>
      <c r="N26" s="42">
        <v>100018088</v>
      </c>
      <c r="O26" s="42" t="s">
        <v>377</v>
      </c>
      <c r="P26" s="35" t="s">
        <v>375</v>
      </c>
      <c r="Q26" s="42">
        <v>100018088</v>
      </c>
      <c r="R26" s="42" t="s">
        <v>377</v>
      </c>
      <c r="S26" s="63"/>
      <c r="T26" s="37"/>
      <c r="U26" s="62"/>
    </row>
    <row r="27" spans="1:21" x14ac:dyDescent="0.25">
      <c r="A27" s="114" t="s">
        <v>376</v>
      </c>
      <c r="B27" s="245">
        <v>100018089</v>
      </c>
      <c r="C27" s="245" t="s">
        <v>378</v>
      </c>
      <c r="D27" s="35" t="s">
        <v>376</v>
      </c>
      <c r="E27" s="42">
        <v>100018089</v>
      </c>
      <c r="F27" s="42" t="s">
        <v>378</v>
      </c>
      <c r="G27" s="35" t="s">
        <v>376</v>
      </c>
      <c r="H27" s="42">
        <v>100018089</v>
      </c>
      <c r="I27" s="42" t="s">
        <v>378</v>
      </c>
      <c r="J27" s="35" t="s">
        <v>376</v>
      </c>
      <c r="K27" s="42">
        <v>100018089</v>
      </c>
      <c r="L27" s="42" t="s">
        <v>378</v>
      </c>
      <c r="M27" s="35" t="s">
        <v>376</v>
      </c>
      <c r="N27" s="42">
        <v>100018089</v>
      </c>
      <c r="O27" s="42" t="s">
        <v>378</v>
      </c>
      <c r="P27" s="35" t="s">
        <v>376</v>
      </c>
      <c r="Q27" s="42">
        <v>100018089</v>
      </c>
      <c r="R27" s="42" t="s">
        <v>378</v>
      </c>
      <c r="S27" s="63"/>
      <c r="T27" s="37"/>
      <c r="U27" s="62"/>
    </row>
    <row r="28" spans="1:21" x14ac:dyDescent="0.2">
      <c r="A28" s="114" t="s">
        <v>358</v>
      </c>
      <c r="B28" s="246">
        <v>100018090</v>
      </c>
      <c r="C28" s="246" t="s">
        <v>372</v>
      </c>
      <c r="D28" s="35" t="s">
        <v>358</v>
      </c>
      <c r="E28" s="244">
        <v>100018090</v>
      </c>
      <c r="F28" s="244" t="s">
        <v>372</v>
      </c>
      <c r="G28" s="35" t="s">
        <v>358</v>
      </c>
      <c r="H28" s="244">
        <v>100018090</v>
      </c>
      <c r="I28" s="244" t="s">
        <v>372</v>
      </c>
      <c r="J28" s="35" t="s">
        <v>358</v>
      </c>
      <c r="K28" s="244">
        <v>100018090</v>
      </c>
      <c r="L28" s="244" t="s">
        <v>372</v>
      </c>
      <c r="M28" s="35" t="s">
        <v>358</v>
      </c>
      <c r="N28" s="244">
        <v>100018090</v>
      </c>
      <c r="O28" s="244" t="s">
        <v>372</v>
      </c>
      <c r="P28" s="35" t="s">
        <v>358</v>
      </c>
      <c r="Q28" s="244">
        <v>100018090</v>
      </c>
      <c r="R28" s="244" t="s">
        <v>372</v>
      </c>
      <c r="S28" s="63"/>
      <c r="T28" s="37"/>
      <c r="U28" s="62"/>
    </row>
    <row r="29" spans="1:21" x14ac:dyDescent="0.2">
      <c r="A29" s="114" t="s">
        <v>359</v>
      </c>
      <c r="B29" s="246">
        <v>100018091</v>
      </c>
      <c r="C29" s="246" t="s">
        <v>373</v>
      </c>
      <c r="D29" s="35" t="s">
        <v>359</v>
      </c>
      <c r="E29" s="244">
        <v>100018091</v>
      </c>
      <c r="F29" s="244" t="s">
        <v>373</v>
      </c>
      <c r="G29" s="35" t="s">
        <v>359</v>
      </c>
      <c r="H29" s="244">
        <v>100018091</v>
      </c>
      <c r="I29" s="244" t="s">
        <v>373</v>
      </c>
      <c r="J29" s="35" t="s">
        <v>359</v>
      </c>
      <c r="K29" s="244">
        <v>100018091</v>
      </c>
      <c r="L29" s="244" t="s">
        <v>373</v>
      </c>
      <c r="M29" s="35" t="s">
        <v>359</v>
      </c>
      <c r="N29" s="244">
        <v>100018091</v>
      </c>
      <c r="O29" s="244" t="s">
        <v>373</v>
      </c>
      <c r="P29" s="35" t="s">
        <v>359</v>
      </c>
      <c r="Q29" s="244">
        <v>100018091</v>
      </c>
      <c r="R29" s="244" t="s">
        <v>373</v>
      </c>
      <c r="S29" s="63"/>
      <c r="T29" s="37"/>
      <c r="U29" s="62"/>
    </row>
    <row r="30" spans="1:21" x14ac:dyDescent="0.2">
      <c r="A30" s="114" t="s">
        <v>360</v>
      </c>
      <c r="B30" s="246">
        <v>100018092</v>
      </c>
      <c r="C30" s="246" t="s">
        <v>374</v>
      </c>
      <c r="D30" s="35" t="s">
        <v>360</v>
      </c>
      <c r="E30" s="244">
        <v>100018092</v>
      </c>
      <c r="F30" s="244" t="s">
        <v>374</v>
      </c>
      <c r="G30" s="35" t="s">
        <v>360</v>
      </c>
      <c r="H30" s="244">
        <v>100018092</v>
      </c>
      <c r="I30" s="244" t="s">
        <v>374</v>
      </c>
      <c r="J30" s="35" t="s">
        <v>360</v>
      </c>
      <c r="K30" s="244">
        <v>100018092</v>
      </c>
      <c r="L30" s="244" t="s">
        <v>374</v>
      </c>
      <c r="M30" s="35" t="s">
        <v>360</v>
      </c>
      <c r="N30" s="244">
        <v>100018092</v>
      </c>
      <c r="O30" s="244" t="s">
        <v>374</v>
      </c>
      <c r="P30" s="35" t="s">
        <v>360</v>
      </c>
      <c r="Q30" s="244">
        <v>100018092</v>
      </c>
      <c r="R30" s="244" t="s">
        <v>374</v>
      </c>
      <c r="S30" s="8"/>
      <c r="T30" s="48"/>
      <c r="U30" s="64"/>
    </row>
    <row r="31" spans="1:21" x14ac:dyDescent="0.2">
      <c r="A31" s="114" t="s">
        <v>361</v>
      </c>
      <c r="B31" s="246">
        <v>100018093</v>
      </c>
      <c r="C31" s="246" t="s">
        <v>367</v>
      </c>
      <c r="D31" s="35" t="s">
        <v>361</v>
      </c>
      <c r="E31" s="244">
        <v>100018093</v>
      </c>
      <c r="F31" s="244" t="s">
        <v>367</v>
      </c>
      <c r="G31" s="35" t="s">
        <v>361</v>
      </c>
      <c r="H31" s="244">
        <v>100018093</v>
      </c>
      <c r="I31" s="244" t="s">
        <v>367</v>
      </c>
      <c r="J31" s="35" t="s">
        <v>361</v>
      </c>
      <c r="K31" s="244">
        <v>100018093</v>
      </c>
      <c r="L31" s="244" t="s">
        <v>367</v>
      </c>
      <c r="M31" s="35" t="s">
        <v>361</v>
      </c>
      <c r="N31" s="244">
        <v>100018093</v>
      </c>
      <c r="O31" s="244" t="s">
        <v>367</v>
      </c>
      <c r="P31" s="35" t="s">
        <v>361</v>
      </c>
      <c r="Q31" s="244">
        <v>100018093</v>
      </c>
      <c r="R31" s="244" t="s">
        <v>367</v>
      </c>
      <c r="S31" s="63"/>
      <c r="T31" s="37"/>
      <c r="U31" s="62"/>
    </row>
    <row r="32" spans="1:21" x14ac:dyDescent="0.2">
      <c r="A32" s="114" t="s">
        <v>362</v>
      </c>
      <c r="B32" s="246">
        <v>100018094</v>
      </c>
      <c r="C32" s="246" t="s">
        <v>368</v>
      </c>
      <c r="D32" s="35" t="s">
        <v>362</v>
      </c>
      <c r="E32" s="244">
        <v>100018094</v>
      </c>
      <c r="F32" s="244" t="s">
        <v>368</v>
      </c>
      <c r="G32" s="35" t="s">
        <v>362</v>
      </c>
      <c r="H32" s="244">
        <v>100018094</v>
      </c>
      <c r="I32" s="244" t="s">
        <v>368</v>
      </c>
      <c r="J32" s="35" t="s">
        <v>362</v>
      </c>
      <c r="K32" s="244">
        <v>100018094</v>
      </c>
      <c r="L32" s="244" t="s">
        <v>368</v>
      </c>
      <c r="M32" s="35" t="s">
        <v>362</v>
      </c>
      <c r="N32" s="244">
        <v>100018094</v>
      </c>
      <c r="O32" s="244" t="s">
        <v>368</v>
      </c>
      <c r="P32" s="35" t="s">
        <v>362</v>
      </c>
      <c r="Q32" s="244">
        <v>100018094</v>
      </c>
      <c r="R32" s="244" t="s">
        <v>368</v>
      </c>
      <c r="S32" s="63"/>
      <c r="T32" s="37"/>
      <c r="U32" s="62"/>
    </row>
    <row r="33" spans="1:21" x14ac:dyDescent="0.2">
      <c r="A33" s="114" t="s">
        <v>363</v>
      </c>
      <c r="B33" s="246">
        <v>100018095</v>
      </c>
      <c r="C33" s="246" t="s">
        <v>369</v>
      </c>
      <c r="D33" s="35" t="s">
        <v>363</v>
      </c>
      <c r="E33" s="244">
        <v>100018095</v>
      </c>
      <c r="F33" s="244" t="s">
        <v>369</v>
      </c>
      <c r="G33" s="35" t="s">
        <v>363</v>
      </c>
      <c r="H33" s="244">
        <v>100018095</v>
      </c>
      <c r="I33" s="244" t="s">
        <v>369</v>
      </c>
      <c r="J33" s="35" t="s">
        <v>363</v>
      </c>
      <c r="K33" s="244">
        <v>100018095</v>
      </c>
      <c r="L33" s="244" t="s">
        <v>369</v>
      </c>
      <c r="M33" s="35" t="s">
        <v>363</v>
      </c>
      <c r="N33" s="244">
        <v>100018095</v>
      </c>
      <c r="O33" s="244" t="s">
        <v>369</v>
      </c>
      <c r="P33" s="35" t="s">
        <v>363</v>
      </c>
      <c r="Q33" s="244">
        <v>100018095</v>
      </c>
      <c r="R33" s="244" t="s">
        <v>369</v>
      </c>
      <c r="S33" s="63"/>
      <c r="T33" s="37"/>
      <c r="U33" s="62"/>
    </row>
    <row r="34" spans="1:21" x14ac:dyDescent="0.2">
      <c r="A34" s="114" t="s">
        <v>364</v>
      </c>
      <c r="B34" s="246">
        <v>100018096</v>
      </c>
      <c r="C34" s="246" t="s">
        <v>370</v>
      </c>
      <c r="D34" s="35" t="s">
        <v>364</v>
      </c>
      <c r="E34" s="244">
        <v>100018096</v>
      </c>
      <c r="F34" s="244" t="s">
        <v>370</v>
      </c>
      <c r="G34" s="35" t="s">
        <v>364</v>
      </c>
      <c r="H34" s="244">
        <v>100018096</v>
      </c>
      <c r="I34" s="244" t="s">
        <v>370</v>
      </c>
      <c r="J34" s="35" t="s">
        <v>364</v>
      </c>
      <c r="K34" s="244">
        <v>100018096</v>
      </c>
      <c r="L34" s="244" t="s">
        <v>370</v>
      </c>
      <c r="M34" s="35" t="s">
        <v>364</v>
      </c>
      <c r="N34" s="244">
        <v>100018096</v>
      </c>
      <c r="O34" s="244" t="s">
        <v>370</v>
      </c>
      <c r="P34" s="35" t="s">
        <v>364</v>
      </c>
      <c r="Q34" s="244">
        <v>100018096</v>
      </c>
      <c r="R34" s="244" t="s">
        <v>370</v>
      </c>
      <c r="S34" s="63"/>
      <c r="T34" s="37"/>
      <c r="U34" s="62"/>
    </row>
    <row r="35" spans="1:21" x14ac:dyDescent="0.2">
      <c r="A35" s="114" t="s">
        <v>365</v>
      </c>
      <c r="B35" s="246">
        <v>100018097</v>
      </c>
      <c r="C35" s="246" t="s">
        <v>371</v>
      </c>
      <c r="D35" s="35" t="s">
        <v>365</v>
      </c>
      <c r="E35" s="244">
        <v>100018097</v>
      </c>
      <c r="F35" s="244" t="s">
        <v>371</v>
      </c>
      <c r="G35" s="35" t="s">
        <v>365</v>
      </c>
      <c r="H35" s="244">
        <v>100018097</v>
      </c>
      <c r="I35" s="244" t="s">
        <v>371</v>
      </c>
      <c r="J35" s="35" t="s">
        <v>365</v>
      </c>
      <c r="K35" s="244">
        <v>100018097</v>
      </c>
      <c r="L35" s="244" t="s">
        <v>371</v>
      </c>
      <c r="M35" s="35" t="s">
        <v>365</v>
      </c>
      <c r="N35" s="244">
        <v>100018097</v>
      </c>
      <c r="O35" s="244" t="s">
        <v>371</v>
      </c>
      <c r="P35" s="35" t="s">
        <v>365</v>
      </c>
      <c r="Q35" s="244">
        <v>100018097</v>
      </c>
      <c r="R35" s="244" t="s">
        <v>371</v>
      </c>
      <c r="S35" s="63"/>
      <c r="T35" s="37"/>
      <c r="U35" s="62"/>
    </row>
    <row r="36" spans="1:21" x14ac:dyDescent="0.25">
      <c r="A36" s="110" t="s">
        <v>379</v>
      </c>
      <c r="B36" s="112">
        <v>100007837</v>
      </c>
      <c r="C36" s="112" t="s">
        <v>18</v>
      </c>
      <c r="D36" s="110" t="s">
        <v>366</v>
      </c>
      <c r="E36" s="112">
        <v>100007837</v>
      </c>
      <c r="F36" s="112" t="s">
        <v>18</v>
      </c>
      <c r="G36" s="110" t="s">
        <v>380</v>
      </c>
      <c r="H36" s="112">
        <v>100007834</v>
      </c>
      <c r="I36" s="112" t="s">
        <v>184</v>
      </c>
      <c r="J36" s="115" t="s">
        <v>381</v>
      </c>
      <c r="K36" s="37">
        <v>100007835</v>
      </c>
      <c r="L36" s="62" t="s">
        <v>157</v>
      </c>
      <c r="M36" s="31"/>
      <c r="N36" s="37"/>
      <c r="O36" s="62"/>
      <c r="P36" s="115" t="s">
        <v>383</v>
      </c>
      <c r="Q36" s="112">
        <v>100007836</v>
      </c>
      <c r="R36" s="179" t="s">
        <v>168</v>
      </c>
      <c r="S36" s="31"/>
      <c r="T36" s="37"/>
      <c r="U36" s="62"/>
    </row>
    <row r="37" spans="1:21" x14ac:dyDescent="0.25">
      <c r="A37" s="49"/>
      <c r="B37" s="48"/>
      <c r="C37" s="49"/>
      <c r="D37" s="49"/>
      <c r="E37" s="48"/>
      <c r="F37" s="49"/>
      <c r="G37" s="49"/>
      <c r="H37" s="48"/>
      <c r="I37" s="49"/>
      <c r="J37" s="115" t="s">
        <v>382</v>
      </c>
      <c r="K37" s="43">
        <v>100007836</v>
      </c>
      <c r="L37" s="65" t="s">
        <v>158</v>
      </c>
      <c r="M37" s="115" t="s">
        <v>382</v>
      </c>
      <c r="N37" s="43">
        <v>100007836</v>
      </c>
      <c r="O37" s="65" t="s">
        <v>158</v>
      </c>
      <c r="P37" s="31"/>
      <c r="Q37" s="43"/>
      <c r="R37" s="65"/>
      <c r="S37" s="31"/>
      <c r="T37" s="43"/>
      <c r="U37" s="65"/>
    </row>
    <row r="38" spans="1:21" x14ac:dyDescent="0.25">
      <c r="A38" s="857" t="s">
        <v>190</v>
      </c>
      <c r="B38" s="858"/>
      <c r="C38" s="859"/>
      <c r="D38" s="826" t="s">
        <v>13</v>
      </c>
      <c r="E38" s="827"/>
      <c r="F38" s="828"/>
      <c r="G38" s="826" t="s">
        <v>13</v>
      </c>
      <c r="H38" s="827"/>
      <c r="I38" s="828"/>
      <c r="J38" s="826" t="s">
        <v>13</v>
      </c>
      <c r="K38" s="827"/>
      <c r="L38" s="828"/>
      <c r="M38" s="826" t="s">
        <v>13</v>
      </c>
      <c r="N38" s="827"/>
      <c r="O38" s="828"/>
      <c r="P38" s="826" t="s">
        <v>13</v>
      </c>
      <c r="Q38" s="827"/>
      <c r="R38" s="828"/>
      <c r="S38" s="826" t="s">
        <v>13</v>
      </c>
      <c r="T38" s="827"/>
      <c r="U38" s="828"/>
    </row>
    <row r="39" spans="1:21" x14ac:dyDescent="0.25">
      <c r="A39" s="86" t="s">
        <v>8</v>
      </c>
      <c r="B39" s="6" t="s">
        <v>9</v>
      </c>
      <c r="C39" s="6" t="s">
        <v>10</v>
      </c>
      <c r="D39" s="66" t="s">
        <v>8</v>
      </c>
      <c r="E39" s="6" t="s">
        <v>9</v>
      </c>
      <c r="F39" s="7" t="s">
        <v>10</v>
      </c>
      <c r="G39" s="66" t="s">
        <v>8</v>
      </c>
      <c r="H39" s="6" t="s">
        <v>9</v>
      </c>
      <c r="I39" s="7" t="s">
        <v>10</v>
      </c>
      <c r="J39" s="66" t="s">
        <v>8</v>
      </c>
      <c r="K39" s="6" t="s">
        <v>9</v>
      </c>
      <c r="L39" s="7" t="s">
        <v>10</v>
      </c>
      <c r="M39" s="66" t="s">
        <v>8</v>
      </c>
      <c r="N39" s="6" t="s">
        <v>9</v>
      </c>
      <c r="O39" s="7" t="s">
        <v>10</v>
      </c>
      <c r="P39" s="66" t="s">
        <v>8</v>
      </c>
      <c r="Q39" s="6" t="s">
        <v>9</v>
      </c>
      <c r="R39" s="7" t="s">
        <v>10</v>
      </c>
      <c r="S39" s="66" t="s">
        <v>8</v>
      </c>
      <c r="T39" s="6" t="s">
        <v>9</v>
      </c>
      <c r="U39" s="7" t="s">
        <v>10</v>
      </c>
    </row>
    <row r="40" spans="1:21" x14ac:dyDescent="0.25">
      <c r="A40" s="247"/>
      <c r="B40" s="39"/>
      <c r="C40" s="39"/>
      <c r="D40" s="248"/>
      <c r="E40" s="39"/>
      <c r="F40" s="61"/>
      <c r="G40" s="9"/>
      <c r="H40" s="39"/>
      <c r="I40" s="61"/>
      <c r="J40" s="9"/>
      <c r="K40" s="39"/>
      <c r="L40" s="61"/>
      <c r="M40" s="9"/>
      <c r="N40" s="39"/>
      <c r="O40" s="61"/>
      <c r="P40" s="9"/>
      <c r="Q40" s="39"/>
      <c r="R40" s="61"/>
      <c r="S40" s="9"/>
      <c r="T40" s="39"/>
      <c r="U40" s="61"/>
    </row>
    <row r="41" spans="1:21" x14ac:dyDescent="0.25">
      <c r="A41" s="21"/>
      <c r="B41" s="23"/>
      <c r="C41" s="39"/>
      <c r="D41" s="249"/>
      <c r="E41" s="23"/>
      <c r="F41" s="61"/>
      <c r="G41" s="8"/>
      <c r="H41" s="23"/>
      <c r="I41" s="61"/>
      <c r="J41" s="67"/>
      <c r="K41" s="43"/>
      <c r="L41" s="65"/>
      <c r="M41" s="67"/>
      <c r="N41" s="43"/>
      <c r="O41" s="65"/>
      <c r="P41" s="67"/>
      <c r="Q41" s="43"/>
      <c r="R41" s="65"/>
      <c r="S41" s="67"/>
      <c r="T41" s="43"/>
      <c r="U41" s="65"/>
    </row>
    <row r="42" spans="1:21" x14ac:dyDescent="0.25">
      <c r="A42" s="135" t="s">
        <v>21</v>
      </c>
      <c r="B42" s="134">
        <v>100020167</v>
      </c>
      <c r="C42" s="112" t="s">
        <v>387</v>
      </c>
      <c r="D42" s="135" t="s">
        <v>21</v>
      </c>
      <c r="E42" s="134">
        <v>100020167</v>
      </c>
      <c r="F42" s="112" t="s">
        <v>393</v>
      </c>
      <c r="G42" s="135" t="s">
        <v>21</v>
      </c>
      <c r="H42" s="134">
        <v>100020167</v>
      </c>
      <c r="I42" s="112" t="s">
        <v>393</v>
      </c>
      <c r="J42" s="8"/>
      <c r="K42" s="23"/>
      <c r="L42" s="61"/>
      <c r="M42" s="8"/>
      <c r="N42" s="23"/>
      <c r="O42" s="61"/>
      <c r="P42" s="8"/>
      <c r="Q42" s="23"/>
      <c r="R42" s="61"/>
      <c r="S42" s="8"/>
      <c r="T42" s="23"/>
      <c r="U42" s="61"/>
    </row>
    <row r="43" spans="1:21" x14ac:dyDescent="0.25">
      <c r="A43" s="17"/>
      <c r="B43" s="39"/>
      <c r="C43" s="39"/>
      <c r="D43" s="10"/>
      <c r="E43" s="39"/>
      <c r="F43" s="61"/>
      <c r="G43" s="10"/>
      <c r="H43" s="39"/>
      <c r="I43" s="61"/>
      <c r="J43" s="67"/>
      <c r="K43" s="43"/>
      <c r="L43" s="65"/>
      <c r="M43" s="67"/>
      <c r="N43" s="43"/>
      <c r="O43" s="65"/>
      <c r="P43" s="67"/>
      <c r="Q43" s="43"/>
      <c r="R43" s="65"/>
      <c r="S43" s="67"/>
      <c r="T43" s="43"/>
      <c r="U43" s="65"/>
    </row>
    <row r="44" spans="1:21" x14ac:dyDescent="0.25">
      <c r="A44" s="17"/>
      <c r="B44" s="39"/>
      <c r="C44" s="39"/>
      <c r="D44" s="10"/>
      <c r="E44" s="39"/>
      <c r="F44" s="61"/>
      <c r="G44" s="10"/>
      <c r="H44" s="39"/>
      <c r="I44" s="61"/>
      <c r="J44" s="10"/>
      <c r="K44" s="23"/>
      <c r="L44" s="61"/>
      <c r="M44" s="10"/>
      <c r="N44" s="23"/>
      <c r="O44" s="61"/>
      <c r="P44" s="10"/>
      <c r="Q44" s="23"/>
      <c r="R44" s="61"/>
      <c r="S44" s="10"/>
      <c r="T44" s="23"/>
      <c r="U44" s="61"/>
    </row>
    <row r="45" spans="1:21" x14ac:dyDescent="0.25">
      <c r="A45" s="17"/>
      <c r="B45" s="39"/>
      <c r="C45" s="39"/>
      <c r="D45" s="10"/>
      <c r="E45" s="39"/>
      <c r="F45" s="61"/>
      <c r="G45" s="10"/>
      <c r="H45" s="39"/>
      <c r="I45" s="61"/>
      <c r="J45" s="10"/>
      <c r="K45" s="39"/>
      <c r="L45" s="61"/>
      <c r="M45" s="10"/>
      <c r="N45" s="39"/>
      <c r="O45" s="61"/>
      <c r="P45" s="10"/>
      <c r="Q45" s="39"/>
      <c r="R45" s="61"/>
      <c r="S45" s="10"/>
      <c r="T45" s="39"/>
      <c r="U45" s="61"/>
    </row>
    <row r="46" spans="1:21" x14ac:dyDescent="0.25">
      <c r="A46" s="17" t="s">
        <v>214</v>
      </c>
      <c r="B46" s="39">
        <v>89997047</v>
      </c>
      <c r="C46" s="39" t="s">
        <v>23</v>
      </c>
      <c r="D46" s="133" t="s">
        <v>216</v>
      </c>
      <c r="E46" s="39">
        <v>89997047</v>
      </c>
      <c r="F46" s="61" t="s">
        <v>23</v>
      </c>
      <c r="G46" s="133" t="s">
        <v>139</v>
      </c>
      <c r="H46" s="112">
        <v>89997060</v>
      </c>
      <c r="I46" s="179" t="s">
        <v>140</v>
      </c>
      <c r="J46" s="10"/>
      <c r="K46" s="23"/>
      <c r="L46" s="61"/>
      <c r="M46" s="10"/>
      <c r="N46" s="23"/>
      <c r="O46" s="61"/>
      <c r="P46" s="10"/>
      <c r="Q46" s="23"/>
      <c r="R46" s="61"/>
      <c r="S46" s="10"/>
      <c r="T46" s="23"/>
      <c r="U46" s="61"/>
    </row>
    <row r="47" spans="1:21" x14ac:dyDescent="0.25">
      <c r="A47" s="17" t="s">
        <v>215</v>
      </c>
      <c r="B47" s="39">
        <v>89997046</v>
      </c>
      <c r="C47" s="39" t="s">
        <v>24</v>
      </c>
      <c r="D47" s="133" t="s">
        <v>217</v>
      </c>
      <c r="E47" s="39">
        <v>89997046</v>
      </c>
      <c r="F47" s="61" t="s">
        <v>24</v>
      </c>
      <c r="G47" s="133" t="s">
        <v>328</v>
      </c>
      <c r="H47" s="112">
        <v>89997061</v>
      </c>
      <c r="I47" s="179" t="s">
        <v>141</v>
      </c>
      <c r="J47" s="10"/>
      <c r="K47" s="23"/>
      <c r="L47" s="61"/>
      <c r="M47" s="10"/>
      <c r="N47" s="23"/>
      <c r="O47" s="61"/>
      <c r="P47" s="10"/>
      <c r="Q47" s="23"/>
      <c r="R47" s="61"/>
      <c r="S47" s="10"/>
      <c r="T47" s="23"/>
      <c r="U47" s="61"/>
    </row>
    <row r="48" spans="1:21" x14ac:dyDescent="0.25">
      <c r="A48" s="17" t="s">
        <v>25</v>
      </c>
      <c r="B48" s="23">
        <v>89997009</v>
      </c>
      <c r="C48" s="39" t="s">
        <v>26</v>
      </c>
      <c r="D48" s="133" t="s">
        <v>25</v>
      </c>
      <c r="E48" s="23">
        <v>89997009</v>
      </c>
      <c r="F48" s="61" t="s">
        <v>26</v>
      </c>
      <c r="G48" s="133" t="s">
        <v>322</v>
      </c>
      <c r="H48" s="134">
        <v>89997002</v>
      </c>
      <c r="I48" s="179" t="s">
        <v>142</v>
      </c>
      <c r="J48" s="10"/>
      <c r="K48" s="39"/>
      <c r="L48" s="61"/>
      <c r="M48" s="10"/>
      <c r="N48" s="39"/>
      <c r="O48" s="61"/>
      <c r="P48" s="10"/>
      <c r="Q48" s="39"/>
      <c r="R48" s="61"/>
      <c r="S48" s="10"/>
      <c r="T48" s="39"/>
      <c r="U48" s="61"/>
    </row>
    <row r="49" spans="1:21" x14ac:dyDescent="0.25">
      <c r="A49" s="17"/>
      <c r="B49" s="23"/>
      <c r="C49" s="39"/>
      <c r="D49" s="10"/>
      <c r="E49" s="23"/>
      <c r="F49" s="61"/>
      <c r="G49" s="133" t="s">
        <v>323</v>
      </c>
      <c r="H49" s="134">
        <v>89997062</v>
      </c>
      <c r="I49" s="179" t="s">
        <v>143</v>
      </c>
      <c r="J49" s="10"/>
      <c r="K49" s="39"/>
      <c r="L49" s="61"/>
      <c r="M49" s="10"/>
      <c r="N49" s="39"/>
      <c r="O49" s="61"/>
      <c r="P49" s="10"/>
      <c r="Q49" s="39"/>
      <c r="R49" s="61"/>
      <c r="S49" s="10"/>
      <c r="T49" s="39"/>
      <c r="U49" s="61"/>
    </row>
    <row r="50" spans="1:21" x14ac:dyDescent="0.25">
      <c r="A50" s="10" t="s">
        <v>397</v>
      </c>
      <c r="B50" s="23">
        <v>100020116</v>
      </c>
      <c r="C50" s="61" t="s">
        <v>398</v>
      </c>
      <c r="D50" s="10" t="s">
        <v>397</v>
      </c>
      <c r="E50" s="23">
        <v>100020116</v>
      </c>
      <c r="F50" s="61" t="s">
        <v>398</v>
      </c>
      <c r="G50" s="10" t="s">
        <v>397</v>
      </c>
      <c r="H50" s="23">
        <v>100020116</v>
      </c>
      <c r="I50" s="61" t="s">
        <v>398</v>
      </c>
      <c r="J50" s="10"/>
      <c r="K50" s="39"/>
      <c r="L50" s="61"/>
      <c r="M50" s="10"/>
      <c r="N50" s="39"/>
      <c r="O50" s="61"/>
      <c r="P50" s="10"/>
      <c r="Q50" s="39"/>
      <c r="R50" s="61"/>
      <c r="S50" s="10"/>
      <c r="T50" s="39"/>
      <c r="U50" s="61"/>
    </row>
    <row r="51" spans="1:21" x14ac:dyDescent="0.25">
      <c r="A51" s="17"/>
      <c r="B51" s="23"/>
      <c r="C51" s="39"/>
      <c r="D51" s="10"/>
      <c r="E51" s="23"/>
      <c r="F51" s="61"/>
      <c r="G51" s="10"/>
      <c r="H51" s="23"/>
      <c r="I51" s="61"/>
      <c r="J51" s="10"/>
      <c r="K51" s="23"/>
      <c r="L51" s="61"/>
      <c r="M51" s="10"/>
      <c r="N51" s="23"/>
      <c r="O51" s="61"/>
      <c r="P51" s="10"/>
      <c r="Q51" s="23"/>
      <c r="R51" s="61"/>
      <c r="S51" s="10"/>
      <c r="T51" s="23"/>
      <c r="U51" s="61"/>
    </row>
    <row r="52" spans="1:21" x14ac:dyDescent="0.25">
      <c r="A52" s="17"/>
      <c r="B52" s="23"/>
      <c r="C52" s="39"/>
      <c r="D52" s="10"/>
      <c r="E52" s="23"/>
      <c r="F52" s="61"/>
      <c r="G52" s="10"/>
      <c r="H52" s="23"/>
      <c r="I52" s="61"/>
      <c r="J52" s="10"/>
      <c r="K52" s="23"/>
      <c r="L52" s="61"/>
      <c r="M52" s="10"/>
      <c r="N52" s="23"/>
      <c r="O52" s="61"/>
      <c r="P52" s="10"/>
      <c r="Q52" s="23"/>
      <c r="R52" s="61"/>
      <c r="S52" s="10"/>
      <c r="T52" s="23"/>
      <c r="U52" s="61"/>
    </row>
    <row r="53" spans="1:21" x14ac:dyDescent="0.25">
      <c r="A53" s="17"/>
      <c r="B53" s="23"/>
      <c r="C53" s="39"/>
      <c r="D53" s="10"/>
      <c r="E53" s="23"/>
      <c r="F53" s="61"/>
      <c r="G53" s="10"/>
      <c r="H53" s="23"/>
      <c r="I53" s="61"/>
      <c r="J53" s="10"/>
      <c r="K53" s="23"/>
      <c r="L53" s="61"/>
      <c r="M53" s="10"/>
      <c r="N53" s="23"/>
      <c r="O53" s="61"/>
      <c r="P53" s="10"/>
      <c r="Q53" s="23"/>
      <c r="R53" s="61"/>
      <c r="S53" s="10"/>
      <c r="T53" s="23"/>
      <c r="U53" s="61"/>
    </row>
    <row r="54" spans="1:21" x14ac:dyDescent="0.25">
      <c r="A54" s="17"/>
      <c r="B54" s="23"/>
      <c r="C54" s="39"/>
      <c r="D54" s="10"/>
      <c r="E54" s="23"/>
      <c r="F54" s="61"/>
      <c r="G54" s="10"/>
      <c r="H54" s="23"/>
      <c r="I54" s="61"/>
      <c r="J54" s="10"/>
      <c r="K54" s="23"/>
      <c r="L54" s="61"/>
      <c r="M54" s="10"/>
      <c r="N54" s="23"/>
      <c r="O54" s="61"/>
      <c r="P54" s="10"/>
      <c r="Q54" s="23"/>
      <c r="R54" s="61"/>
      <c r="S54" s="10"/>
      <c r="T54" s="23"/>
      <c r="U54" s="61"/>
    </row>
    <row r="55" spans="1:21" x14ac:dyDescent="0.25">
      <c r="A55" s="17"/>
      <c r="B55" s="23"/>
      <c r="C55" s="39"/>
      <c r="D55" s="10"/>
      <c r="E55" s="23"/>
      <c r="F55" s="61"/>
      <c r="G55" s="10"/>
      <c r="H55" s="23"/>
      <c r="I55" s="61"/>
      <c r="J55" s="10"/>
      <c r="K55" s="23"/>
      <c r="L55" s="61"/>
      <c r="M55" s="10"/>
      <c r="N55" s="23"/>
      <c r="O55" s="61"/>
      <c r="P55" s="10"/>
      <c r="Q55" s="23"/>
      <c r="R55" s="61"/>
      <c r="S55" s="10"/>
      <c r="T55" s="23"/>
      <c r="U55" s="61"/>
    </row>
    <row r="56" spans="1:21" x14ac:dyDescent="0.25">
      <c r="A56" s="17"/>
      <c r="B56" s="23"/>
      <c r="C56" s="39"/>
      <c r="D56" s="10"/>
      <c r="E56" s="23"/>
      <c r="F56" s="61"/>
      <c r="G56" s="17"/>
      <c r="H56" s="23"/>
      <c r="I56" s="39"/>
      <c r="J56" s="10"/>
      <c r="K56" s="23"/>
      <c r="L56" s="61"/>
      <c r="M56" s="10"/>
      <c r="N56" s="23"/>
      <c r="O56" s="61"/>
      <c r="P56" s="10"/>
      <c r="Q56" s="23"/>
      <c r="R56" s="61"/>
      <c r="S56" s="10"/>
      <c r="T56" s="23"/>
      <c r="U56" s="61"/>
    </row>
    <row r="57" spans="1:21" x14ac:dyDescent="0.25">
      <c r="A57" s="17"/>
      <c r="B57" s="23"/>
      <c r="C57" s="39"/>
      <c r="D57" s="10"/>
      <c r="E57" s="23"/>
      <c r="F57" s="61"/>
      <c r="G57" s="49"/>
      <c r="H57" s="48"/>
      <c r="I57" s="48"/>
      <c r="J57" s="10"/>
      <c r="K57" s="23"/>
      <c r="L57" s="61"/>
      <c r="M57" s="10"/>
      <c r="N57" s="23"/>
      <c r="O57" s="61"/>
      <c r="P57" s="10"/>
      <c r="Q57" s="23"/>
      <c r="R57" s="61"/>
      <c r="S57" s="10"/>
      <c r="T57" s="23"/>
      <c r="U57" s="61"/>
    </row>
    <row r="58" spans="1:21" x14ac:dyDescent="0.25">
      <c r="A58" s="860" t="s">
        <v>185</v>
      </c>
      <c r="B58" s="861"/>
      <c r="C58" s="862"/>
      <c r="D58" s="823" t="s">
        <v>185</v>
      </c>
      <c r="E58" s="824"/>
      <c r="F58" s="825"/>
      <c r="G58" s="823" t="s">
        <v>185</v>
      </c>
      <c r="H58" s="824"/>
      <c r="I58" s="825"/>
      <c r="J58" s="823" t="s">
        <v>185</v>
      </c>
      <c r="K58" s="824"/>
      <c r="L58" s="825"/>
      <c r="M58" s="823" t="s">
        <v>185</v>
      </c>
      <c r="N58" s="824"/>
      <c r="O58" s="825"/>
      <c r="P58" s="823" t="s">
        <v>185</v>
      </c>
      <c r="Q58" s="824"/>
      <c r="R58" s="825"/>
      <c r="S58" s="823" t="s">
        <v>185</v>
      </c>
      <c r="T58" s="824"/>
      <c r="U58" s="825"/>
    </row>
    <row r="59" spans="1:21" x14ac:dyDescent="0.25">
      <c r="A59" s="86" t="s">
        <v>8</v>
      </c>
      <c r="B59" s="6" t="s">
        <v>9</v>
      </c>
      <c r="C59" s="6" t="s">
        <v>10</v>
      </c>
      <c r="D59" s="66" t="s">
        <v>8</v>
      </c>
      <c r="E59" s="6" t="s">
        <v>9</v>
      </c>
      <c r="F59" s="7" t="s">
        <v>10</v>
      </c>
      <c r="G59" s="66" t="s">
        <v>8</v>
      </c>
      <c r="H59" s="6" t="s">
        <v>9</v>
      </c>
      <c r="I59" s="7" t="s">
        <v>10</v>
      </c>
      <c r="J59" s="66" t="s">
        <v>8</v>
      </c>
      <c r="K59" s="6" t="s">
        <v>9</v>
      </c>
      <c r="L59" s="7" t="s">
        <v>10</v>
      </c>
      <c r="M59" s="66" t="s">
        <v>8</v>
      </c>
      <c r="N59" s="6" t="s">
        <v>9</v>
      </c>
      <c r="O59" s="7" t="s">
        <v>10</v>
      </c>
      <c r="P59" s="66" t="s">
        <v>8</v>
      </c>
      <c r="Q59" s="6" t="s">
        <v>9</v>
      </c>
      <c r="R59" s="7" t="s">
        <v>10</v>
      </c>
      <c r="S59" s="66" t="s">
        <v>8</v>
      </c>
      <c r="T59" s="6" t="s">
        <v>9</v>
      </c>
      <c r="U59" s="7" t="s">
        <v>10</v>
      </c>
    </row>
    <row r="60" spans="1:21" x14ac:dyDescent="0.25">
      <c r="A60" s="26" t="s">
        <v>86</v>
      </c>
      <c r="B60" s="45">
        <v>88017859</v>
      </c>
      <c r="C60" s="40" t="s">
        <v>87</v>
      </c>
      <c r="D60" s="52" t="s">
        <v>86</v>
      </c>
      <c r="E60" s="74">
        <v>88017859</v>
      </c>
      <c r="F60" s="75" t="s">
        <v>87</v>
      </c>
      <c r="G60" s="52" t="s">
        <v>86</v>
      </c>
      <c r="H60" s="74">
        <v>88017859</v>
      </c>
      <c r="I60" s="75" t="s">
        <v>87</v>
      </c>
      <c r="J60" s="52" t="s">
        <v>86</v>
      </c>
      <c r="K60" s="74">
        <v>88017859</v>
      </c>
      <c r="L60" s="75" t="s">
        <v>87</v>
      </c>
      <c r="M60" s="52" t="s">
        <v>86</v>
      </c>
      <c r="N60" s="74">
        <v>88017859</v>
      </c>
      <c r="O60" s="75" t="s">
        <v>87</v>
      </c>
      <c r="P60" s="52" t="s">
        <v>86</v>
      </c>
      <c r="Q60" s="74">
        <v>88017859</v>
      </c>
      <c r="R60" s="75" t="s">
        <v>87</v>
      </c>
      <c r="S60" s="54"/>
      <c r="T60" s="74"/>
      <c r="U60" s="75"/>
    </row>
    <row r="61" spans="1:21" x14ac:dyDescent="0.25">
      <c r="A61" s="19" t="s">
        <v>88</v>
      </c>
      <c r="B61" s="45">
        <v>88017855</v>
      </c>
      <c r="C61" s="40" t="s">
        <v>89</v>
      </c>
      <c r="D61" s="54" t="s">
        <v>88</v>
      </c>
      <c r="E61" s="74">
        <v>88017855</v>
      </c>
      <c r="F61" s="75" t="s">
        <v>89</v>
      </c>
      <c r="G61" s="54" t="s">
        <v>88</v>
      </c>
      <c r="H61" s="74">
        <v>88017855</v>
      </c>
      <c r="I61" s="75" t="s">
        <v>89</v>
      </c>
      <c r="J61" s="54" t="s">
        <v>88</v>
      </c>
      <c r="K61" s="74">
        <v>88017855</v>
      </c>
      <c r="L61" s="75" t="s">
        <v>89</v>
      </c>
      <c r="M61" s="54" t="s">
        <v>88</v>
      </c>
      <c r="N61" s="74">
        <v>88017855</v>
      </c>
      <c r="O61" s="75" t="s">
        <v>89</v>
      </c>
      <c r="P61" s="54" t="s">
        <v>88</v>
      </c>
      <c r="Q61" s="74">
        <v>88017855</v>
      </c>
      <c r="R61" s="75" t="s">
        <v>89</v>
      </c>
      <c r="S61" s="53"/>
      <c r="T61" s="76"/>
      <c r="U61" s="73"/>
    </row>
    <row r="62" spans="1:21" x14ac:dyDescent="0.25">
      <c r="A62" s="18" t="s">
        <v>90</v>
      </c>
      <c r="B62" s="46">
        <v>88017018</v>
      </c>
      <c r="C62" s="40" t="s">
        <v>91</v>
      </c>
      <c r="D62" s="55" t="s">
        <v>90</v>
      </c>
      <c r="E62" s="77">
        <v>88017018</v>
      </c>
      <c r="F62" s="75" t="s">
        <v>91</v>
      </c>
      <c r="G62" s="55" t="s">
        <v>90</v>
      </c>
      <c r="H62" s="77">
        <v>88017018</v>
      </c>
      <c r="I62" s="75" t="s">
        <v>91</v>
      </c>
      <c r="J62" s="55" t="s">
        <v>90</v>
      </c>
      <c r="K62" s="77">
        <v>88017018</v>
      </c>
      <c r="L62" s="75" t="s">
        <v>91</v>
      </c>
      <c r="M62" s="55" t="s">
        <v>90</v>
      </c>
      <c r="N62" s="77">
        <v>88017018</v>
      </c>
      <c r="O62" s="75" t="s">
        <v>91</v>
      </c>
      <c r="P62" s="55" t="s">
        <v>90</v>
      </c>
      <c r="Q62" s="77">
        <v>88017018</v>
      </c>
      <c r="R62" s="75" t="s">
        <v>91</v>
      </c>
      <c r="S62" s="55"/>
      <c r="T62" s="77"/>
      <c r="U62" s="75"/>
    </row>
    <row r="63" spans="1:21" x14ac:dyDescent="0.25">
      <c r="A63" s="19"/>
      <c r="B63" s="45"/>
      <c r="C63" s="40"/>
      <c r="D63" s="54"/>
      <c r="E63" s="77"/>
      <c r="F63" s="78"/>
      <c r="G63" s="54"/>
      <c r="H63" s="77"/>
      <c r="I63" s="78"/>
      <c r="J63" s="54"/>
      <c r="K63" s="77"/>
      <c r="L63" s="78"/>
      <c r="M63" s="54"/>
      <c r="N63" s="77"/>
      <c r="O63" s="78"/>
      <c r="P63" s="54"/>
      <c r="Q63" s="77"/>
      <c r="R63" s="78"/>
      <c r="S63" s="54"/>
      <c r="T63" s="77"/>
      <c r="U63" s="78"/>
    </row>
    <row r="64" spans="1:21" x14ac:dyDescent="0.25">
      <c r="A64" s="19"/>
      <c r="B64" s="45"/>
      <c r="C64" s="40"/>
      <c r="D64" s="54"/>
      <c r="E64" s="77"/>
      <c r="F64" s="78"/>
      <c r="G64" s="54"/>
      <c r="H64" s="77"/>
      <c r="I64" s="78"/>
      <c r="J64" s="54"/>
      <c r="K64" s="77"/>
      <c r="L64" s="78"/>
      <c r="M64" s="54"/>
      <c r="N64" s="77"/>
      <c r="O64" s="78"/>
      <c r="P64" s="54"/>
      <c r="Q64" s="77"/>
      <c r="R64" s="78"/>
      <c r="S64" s="54"/>
      <c r="T64" s="77"/>
      <c r="U64" s="78"/>
    </row>
    <row r="65" spans="1:21" x14ac:dyDescent="0.25">
      <c r="A65" s="49"/>
      <c r="B65" s="48"/>
      <c r="C65" s="49"/>
      <c r="D65" s="79"/>
      <c r="E65" s="48"/>
      <c r="F65" s="64"/>
      <c r="G65" s="79"/>
      <c r="H65" s="48"/>
      <c r="I65" s="80"/>
      <c r="J65" s="79"/>
      <c r="K65" s="48"/>
      <c r="L65" s="80"/>
      <c r="M65" s="79"/>
      <c r="N65" s="48"/>
      <c r="O65" s="80"/>
      <c r="P65" s="79"/>
      <c r="Q65" s="48"/>
      <c r="R65" s="80"/>
      <c r="S65" s="79"/>
      <c r="T65" s="48"/>
      <c r="U65" s="80"/>
    </row>
    <row r="66" spans="1:21" x14ac:dyDescent="0.25">
      <c r="A66" s="49"/>
      <c r="B66" s="48"/>
      <c r="C66" s="49"/>
      <c r="D66" s="79"/>
      <c r="E66" s="48"/>
      <c r="F66" s="64"/>
      <c r="G66" s="79"/>
      <c r="H66" s="48"/>
      <c r="I66" s="80"/>
      <c r="J66" s="79"/>
      <c r="K66" s="48"/>
      <c r="L66" s="80"/>
      <c r="M66" s="79"/>
      <c r="N66" s="48"/>
      <c r="O66" s="80"/>
      <c r="P66" s="79"/>
      <c r="Q66" s="48"/>
      <c r="R66" s="80"/>
      <c r="S66" s="79"/>
      <c r="T66" s="48"/>
      <c r="U66" s="80"/>
    </row>
    <row r="67" spans="1:21" ht="20.25" thickBot="1" x14ac:dyDescent="0.3">
      <c r="A67" s="864" t="s">
        <v>92</v>
      </c>
      <c r="B67" s="865"/>
      <c r="C67" s="866"/>
      <c r="D67" s="843" t="s">
        <v>106</v>
      </c>
      <c r="E67" s="844"/>
      <c r="F67" s="845"/>
      <c r="G67" s="843" t="s">
        <v>106</v>
      </c>
      <c r="H67" s="844"/>
      <c r="I67" s="845"/>
      <c r="J67" s="843" t="s">
        <v>106</v>
      </c>
      <c r="K67" s="844"/>
      <c r="L67" s="845"/>
      <c r="M67" s="843" t="s">
        <v>163</v>
      </c>
      <c r="N67" s="844"/>
      <c r="O67" s="845"/>
      <c r="P67" s="843" t="s">
        <v>170</v>
      </c>
      <c r="Q67" s="844"/>
      <c r="R67" s="845"/>
      <c r="S67" s="843" t="s">
        <v>174</v>
      </c>
      <c r="T67" s="844"/>
      <c r="U67" s="845"/>
    </row>
    <row r="68" spans="1:21" ht="18.75" x14ac:dyDescent="0.25">
      <c r="A68" s="867" t="s">
        <v>19</v>
      </c>
      <c r="B68" s="868"/>
      <c r="C68" s="869"/>
      <c r="D68" s="846" t="s">
        <v>19</v>
      </c>
      <c r="E68" s="847"/>
      <c r="F68" s="848"/>
      <c r="G68" s="846" t="s">
        <v>19</v>
      </c>
      <c r="H68" s="847"/>
      <c r="I68" s="848"/>
      <c r="J68" s="846" t="s">
        <v>19</v>
      </c>
      <c r="K68" s="847"/>
      <c r="L68" s="848"/>
      <c r="M68" s="846" t="s">
        <v>19</v>
      </c>
      <c r="N68" s="847"/>
      <c r="O68" s="848"/>
      <c r="P68" s="846" t="s">
        <v>19</v>
      </c>
      <c r="Q68" s="847"/>
      <c r="R68" s="848"/>
      <c r="S68" s="846" t="s">
        <v>19</v>
      </c>
      <c r="T68" s="847"/>
      <c r="U68" s="848"/>
    </row>
    <row r="69" spans="1:21" x14ac:dyDescent="0.25">
      <c r="A69" s="852" t="s">
        <v>7</v>
      </c>
      <c r="B69" s="827"/>
      <c r="C69" s="828"/>
      <c r="D69" s="826" t="s">
        <v>7</v>
      </c>
      <c r="E69" s="827"/>
      <c r="F69" s="828"/>
      <c r="G69" s="826" t="s">
        <v>7</v>
      </c>
      <c r="H69" s="827"/>
      <c r="I69" s="828"/>
      <c r="J69" s="826" t="s">
        <v>7</v>
      </c>
      <c r="K69" s="827"/>
      <c r="L69" s="828"/>
      <c r="M69" s="826" t="s">
        <v>7</v>
      </c>
      <c r="N69" s="827"/>
      <c r="O69" s="828"/>
      <c r="P69" s="826" t="s">
        <v>7</v>
      </c>
      <c r="Q69" s="827"/>
      <c r="R69" s="828"/>
      <c r="S69" s="826" t="s">
        <v>7</v>
      </c>
      <c r="T69" s="827"/>
      <c r="U69" s="828"/>
    </row>
    <row r="70" spans="1:21" x14ac:dyDescent="0.25">
      <c r="A70" s="86" t="s">
        <v>8</v>
      </c>
      <c r="B70" s="6" t="s">
        <v>9</v>
      </c>
      <c r="C70" s="6" t="s">
        <v>10</v>
      </c>
      <c r="D70" s="66" t="s">
        <v>8</v>
      </c>
      <c r="E70" s="6" t="s">
        <v>9</v>
      </c>
      <c r="F70" s="7" t="s">
        <v>10</v>
      </c>
      <c r="G70" s="66" t="s">
        <v>8</v>
      </c>
      <c r="H70" s="6" t="s">
        <v>9</v>
      </c>
      <c r="I70" s="7" t="s">
        <v>10</v>
      </c>
      <c r="J70" s="66" t="s">
        <v>8</v>
      </c>
      <c r="K70" s="6" t="s">
        <v>9</v>
      </c>
      <c r="L70" s="7" t="s">
        <v>10</v>
      </c>
      <c r="M70" s="66" t="s">
        <v>8</v>
      </c>
      <c r="N70" s="6" t="s">
        <v>9</v>
      </c>
      <c r="O70" s="7" t="s">
        <v>10</v>
      </c>
      <c r="P70" s="66" t="s">
        <v>8</v>
      </c>
      <c r="Q70" s="6" t="s">
        <v>9</v>
      </c>
      <c r="R70" s="7" t="s">
        <v>10</v>
      </c>
      <c r="S70" s="66" t="s">
        <v>8</v>
      </c>
      <c r="T70" s="6" t="s">
        <v>9</v>
      </c>
      <c r="U70" s="7" t="s">
        <v>10</v>
      </c>
    </row>
    <row r="71" spans="1:21" x14ac:dyDescent="0.25">
      <c r="A71" s="27" t="s">
        <v>93</v>
      </c>
      <c r="B71" s="41">
        <v>100008844</v>
      </c>
      <c r="C71" s="41" t="s">
        <v>94</v>
      </c>
      <c r="D71" s="50"/>
      <c r="E71" s="68"/>
      <c r="F71" s="69"/>
      <c r="G71" s="67"/>
      <c r="H71" s="41"/>
      <c r="I71" s="81"/>
      <c r="J71" s="67"/>
      <c r="K71" s="41"/>
      <c r="L71" s="81"/>
      <c r="M71" s="67" t="s">
        <v>165</v>
      </c>
      <c r="N71" s="41">
        <v>100004294</v>
      </c>
      <c r="O71" s="90" t="s">
        <v>166</v>
      </c>
      <c r="P71" s="67"/>
      <c r="Q71" s="41"/>
      <c r="R71" s="90"/>
      <c r="S71" s="67"/>
      <c r="T71" s="41"/>
      <c r="U71" s="90"/>
    </row>
    <row r="72" spans="1:21" x14ac:dyDescent="0.25">
      <c r="A72" s="27"/>
      <c r="B72" s="41"/>
      <c r="C72" s="41"/>
      <c r="D72" s="50" t="s">
        <v>117</v>
      </c>
      <c r="E72" s="68">
        <v>100000030</v>
      </c>
      <c r="F72" s="69" t="s">
        <v>118</v>
      </c>
      <c r="G72" s="50" t="s">
        <v>117</v>
      </c>
      <c r="H72" s="68">
        <v>100000030</v>
      </c>
      <c r="I72" s="69" t="s">
        <v>118</v>
      </c>
      <c r="J72" s="50" t="s">
        <v>117</v>
      </c>
      <c r="K72" s="68">
        <v>100000030</v>
      </c>
      <c r="L72" s="69" t="s">
        <v>118</v>
      </c>
      <c r="M72" s="88" t="s">
        <v>117</v>
      </c>
      <c r="N72" s="68">
        <v>100000030</v>
      </c>
      <c r="O72" s="69" t="s">
        <v>118</v>
      </c>
      <c r="P72" s="88" t="s">
        <v>117</v>
      </c>
      <c r="Q72" s="68">
        <v>100000030</v>
      </c>
      <c r="R72" s="69" t="s">
        <v>118</v>
      </c>
      <c r="S72" s="88" t="s">
        <v>117</v>
      </c>
      <c r="T72" s="68">
        <v>100000030</v>
      </c>
      <c r="U72" s="69" t="s">
        <v>118</v>
      </c>
    </row>
    <row r="73" spans="1:21" x14ac:dyDescent="0.25">
      <c r="A73" s="27"/>
      <c r="B73" s="41"/>
      <c r="C73" s="41"/>
      <c r="D73" s="30"/>
      <c r="E73" s="41"/>
      <c r="F73" s="81"/>
      <c r="G73" s="30"/>
      <c r="H73" s="41"/>
      <c r="I73" s="81"/>
      <c r="J73" s="30"/>
      <c r="K73" s="41"/>
      <c r="L73" s="81"/>
      <c r="M73" s="30"/>
      <c r="N73" s="41"/>
      <c r="O73" s="81"/>
      <c r="P73" s="30"/>
      <c r="Q73" s="41"/>
      <c r="R73" s="81"/>
      <c r="S73" s="30"/>
      <c r="T73" s="41"/>
      <c r="U73" s="81"/>
    </row>
    <row r="74" spans="1:21" x14ac:dyDescent="0.25">
      <c r="A74" s="27"/>
      <c r="B74" s="41"/>
      <c r="C74" s="41"/>
      <c r="D74" s="30"/>
      <c r="E74" s="41"/>
      <c r="F74" s="81"/>
      <c r="G74" s="30"/>
      <c r="H74" s="41"/>
      <c r="I74" s="81"/>
      <c r="J74" s="30"/>
      <c r="K74" s="41"/>
      <c r="L74" s="81"/>
      <c r="M74" s="30"/>
      <c r="N74" s="41"/>
      <c r="O74" s="81"/>
      <c r="P74" s="30"/>
      <c r="Q74" s="41"/>
      <c r="R74" s="81"/>
      <c r="S74" s="30"/>
      <c r="T74" s="41"/>
      <c r="U74" s="81"/>
    </row>
    <row r="75" spans="1:21" x14ac:dyDescent="0.25">
      <c r="A75" s="27"/>
      <c r="B75" s="41"/>
      <c r="C75" s="41"/>
      <c r="D75" s="30"/>
      <c r="E75" s="41"/>
      <c r="F75" s="81"/>
      <c r="G75" s="30"/>
      <c r="H75" s="41"/>
      <c r="I75" s="81"/>
      <c r="J75" s="30"/>
      <c r="K75" s="41"/>
      <c r="L75" s="81"/>
      <c r="M75" s="30"/>
      <c r="N75" s="41"/>
      <c r="O75" s="81"/>
      <c r="P75" s="30"/>
      <c r="Q75" s="41"/>
      <c r="R75" s="81"/>
      <c r="S75" s="30"/>
      <c r="T75" s="41"/>
      <c r="U75" s="81"/>
    </row>
    <row r="76" spans="1:21" x14ac:dyDescent="0.25">
      <c r="A76" s="852" t="s">
        <v>104</v>
      </c>
      <c r="B76" s="827"/>
      <c r="C76" s="828"/>
      <c r="D76" s="826" t="s">
        <v>104</v>
      </c>
      <c r="E76" s="827"/>
      <c r="F76" s="828"/>
      <c r="G76" s="826" t="s">
        <v>104</v>
      </c>
      <c r="H76" s="827"/>
      <c r="I76" s="828"/>
      <c r="J76" s="826" t="s">
        <v>104</v>
      </c>
      <c r="K76" s="827"/>
      <c r="L76" s="828"/>
      <c r="M76" s="826" t="s">
        <v>104</v>
      </c>
      <c r="N76" s="827"/>
      <c r="O76" s="828"/>
      <c r="P76" s="826" t="s">
        <v>104</v>
      </c>
      <c r="Q76" s="827"/>
      <c r="R76" s="828"/>
      <c r="S76" s="826" t="s">
        <v>104</v>
      </c>
      <c r="T76" s="827"/>
      <c r="U76" s="828"/>
    </row>
    <row r="77" spans="1:21" x14ac:dyDescent="0.25">
      <c r="A77" s="86" t="s">
        <v>8</v>
      </c>
      <c r="B77" s="6" t="s">
        <v>9</v>
      </c>
      <c r="C77" s="6" t="s">
        <v>10</v>
      </c>
      <c r="D77" s="66" t="s">
        <v>8</v>
      </c>
      <c r="E77" s="6" t="s">
        <v>9</v>
      </c>
      <c r="F77" s="7" t="s">
        <v>10</v>
      </c>
      <c r="G77" s="66" t="s">
        <v>8</v>
      </c>
      <c r="H77" s="6" t="s">
        <v>9</v>
      </c>
      <c r="I77" s="7" t="s">
        <v>10</v>
      </c>
      <c r="J77" s="66" t="s">
        <v>8</v>
      </c>
      <c r="K77" s="6" t="s">
        <v>9</v>
      </c>
      <c r="L77" s="7" t="s">
        <v>10</v>
      </c>
      <c r="M77" s="66" t="s">
        <v>8</v>
      </c>
      <c r="N77" s="6" t="s">
        <v>9</v>
      </c>
      <c r="O77" s="7" t="s">
        <v>10</v>
      </c>
      <c r="P77" s="66" t="s">
        <v>8</v>
      </c>
      <c r="Q77" s="6" t="s">
        <v>9</v>
      </c>
      <c r="R77" s="7" t="s">
        <v>10</v>
      </c>
      <c r="S77" s="66" t="s">
        <v>8</v>
      </c>
      <c r="T77" s="6" t="s">
        <v>9</v>
      </c>
      <c r="U77" s="7" t="s">
        <v>10</v>
      </c>
    </row>
    <row r="78" spans="1:21" x14ac:dyDescent="0.25">
      <c r="A78" s="86"/>
      <c r="B78" s="6"/>
      <c r="C78" s="6"/>
      <c r="D78" s="66"/>
      <c r="E78" s="6"/>
      <c r="F78" s="7"/>
      <c r="G78" s="71" t="s">
        <v>125</v>
      </c>
      <c r="H78" s="43">
        <v>88027318</v>
      </c>
      <c r="I78" s="65" t="s">
        <v>126</v>
      </c>
      <c r="J78" s="71" t="s">
        <v>149</v>
      </c>
      <c r="K78" s="32">
        <v>100005100</v>
      </c>
      <c r="L78" s="33"/>
      <c r="M78" s="71"/>
      <c r="N78" s="32"/>
      <c r="O78" s="33"/>
      <c r="P78" s="71"/>
      <c r="Q78" s="32"/>
      <c r="R78" s="33"/>
      <c r="S78" s="71"/>
      <c r="T78" s="32"/>
      <c r="U78" s="33"/>
    </row>
    <row r="79" spans="1:21" x14ac:dyDescent="0.25">
      <c r="A79" s="86"/>
      <c r="B79" s="6"/>
      <c r="C79" s="6"/>
      <c r="D79" s="66"/>
      <c r="E79" s="6"/>
      <c r="F79" s="7"/>
      <c r="G79" s="71" t="s">
        <v>127</v>
      </c>
      <c r="H79" s="43">
        <v>88027319</v>
      </c>
      <c r="I79" s="65" t="s">
        <v>129</v>
      </c>
      <c r="J79" s="71" t="s">
        <v>150</v>
      </c>
      <c r="K79" s="32">
        <v>88027313</v>
      </c>
      <c r="L79" s="33"/>
      <c r="M79" s="71"/>
      <c r="N79" s="32"/>
      <c r="O79" s="33"/>
      <c r="P79" s="71"/>
      <c r="Q79" s="32"/>
      <c r="R79" s="33"/>
      <c r="S79" s="71"/>
      <c r="T79" s="32"/>
      <c r="U79" s="33"/>
    </row>
    <row r="80" spans="1:21" x14ac:dyDescent="0.25">
      <c r="A80" s="86"/>
      <c r="B80" s="6"/>
      <c r="C80" s="6"/>
      <c r="D80" s="66"/>
      <c r="E80" s="6"/>
      <c r="F80" s="7"/>
      <c r="G80" s="71" t="s">
        <v>128</v>
      </c>
      <c r="H80" s="43">
        <v>88027320</v>
      </c>
      <c r="I80" s="65" t="s">
        <v>130</v>
      </c>
      <c r="J80" s="71"/>
      <c r="K80" s="32"/>
      <c r="L80" s="33"/>
      <c r="M80" s="71" t="s">
        <v>154</v>
      </c>
      <c r="N80" s="43">
        <v>88027314</v>
      </c>
      <c r="O80" s="33"/>
      <c r="P80" s="71"/>
      <c r="Q80" s="43"/>
      <c r="R80" s="33"/>
      <c r="S80" s="71"/>
      <c r="T80" s="43"/>
      <c r="U80" s="33"/>
    </row>
    <row r="81" spans="1:21" x14ac:dyDescent="0.25">
      <c r="A81" s="86"/>
      <c r="B81" s="6"/>
      <c r="C81" s="6"/>
      <c r="D81" s="66"/>
      <c r="E81" s="6"/>
      <c r="F81" s="7"/>
      <c r="G81" s="70" t="s">
        <v>138</v>
      </c>
      <c r="H81" s="43">
        <v>88027320</v>
      </c>
      <c r="I81" s="65" t="s">
        <v>160</v>
      </c>
      <c r="J81" s="71" t="s">
        <v>152</v>
      </c>
      <c r="K81" s="32">
        <v>88027206</v>
      </c>
      <c r="L81" s="33"/>
      <c r="M81" s="71"/>
      <c r="N81" s="32"/>
      <c r="O81" s="33"/>
      <c r="P81" s="71"/>
      <c r="Q81" s="32"/>
      <c r="R81" s="33"/>
      <c r="S81" s="71"/>
      <c r="T81" s="32"/>
      <c r="U81" s="33"/>
    </row>
    <row r="82" spans="1:21" x14ac:dyDescent="0.25">
      <c r="A82" s="86"/>
      <c r="B82" s="6"/>
      <c r="C82" s="6"/>
      <c r="D82" s="66"/>
      <c r="E82" s="6"/>
      <c r="F82" s="7"/>
      <c r="G82" s="71"/>
      <c r="H82" s="32"/>
      <c r="I82" s="33"/>
      <c r="J82" s="71" t="s">
        <v>151</v>
      </c>
      <c r="K82" s="32">
        <v>88027324</v>
      </c>
      <c r="L82" s="33"/>
      <c r="M82" s="71"/>
      <c r="N82" s="32"/>
      <c r="O82" s="33"/>
      <c r="P82" s="71"/>
      <c r="Q82" s="32"/>
      <c r="R82" s="33"/>
      <c r="S82" s="71"/>
      <c r="T82" s="32"/>
      <c r="U82" s="33"/>
    </row>
    <row r="83" spans="1:21" x14ac:dyDescent="0.25">
      <c r="A83" s="86"/>
      <c r="B83" s="6"/>
      <c r="C83" s="6"/>
      <c r="D83" s="66"/>
      <c r="E83" s="6"/>
      <c r="F83" s="7"/>
      <c r="G83" s="66"/>
      <c r="H83" s="6"/>
      <c r="I83" s="7"/>
      <c r="J83" s="71"/>
      <c r="K83" s="32"/>
      <c r="L83" s="33"/>
      <c r="M83" s="71" t="s">
        <v>153</v>
      </c>
      <c r="N83" s="43">
        <v>88027325</v>
      </c>
      <c r="O83" s="33"/>
      <c r="P83" s="71"/>
      <c r="Q83" s="43"/>
      <c r="R83" s="33"/>
      <c r="S83" s="71"/>
      <c r="T83" s="43"/>
      <c r="U83" s="33"/>
    </row>
    <row r="84" spans="1:21" x14ac:dyDescent="0.25">
      <c r="A84" s="829" t="s">
        <v>6</v>
      </c>
      <c r="B84" s="824"/>
      <c r="C84" s="825"/>
      <c r="D84" s="823" t="s">
        <v>6</v>
      </c>
      <c r="E84" s="824"/>
      <c r="F84" s="825"/>
      <c r="G84" s="823" t="s">
        <v>6</v>
      </c>
      <c r="H84" s="824"/>
      <c r="I84" s="825"/>
      <c r="J84" s="823" t="s">
        <v>6</v>
      </c>
      <c r="K84" s="824"/>
      <c r="L84" s="825"/>
      <c r="M84" s="823" t="s">
        <v>6</v>
      </c>
      <c r="N84" s="824"/>
      <c r="O84" s="825"/>
      <c r="P84" s="823" t="s">
        <v>6</v>
      </c>
      <c r="Q84" s="824"/>
      <c r="R84" s="825"/>
      <c r="S84" s="823" t="s">
        <v>6</v>
      </c>
      <c r="T84" s="824"/>
      <c r="U84" s="825"/>
    </row>
    <row r="85" spans="1:21" x14ac:dyDescent="0.25">
      <c r="A85" s="829" t="s">
        <v>186</v>
      </c>
      <c r="B85" s="824"/>
      <c r="C85" s="830"/>
      <c r="D85" s="829" t="s">
        <v>186</v>
      </c>
      <c r="E85" s="824"/>
      <c r="F85" s="830"/>
      <c r="G85" s="829" t="s">
        <v>186</v>
      </c>
      <c r="H85" s="824"/>
      <c r="I85" s="830"/>
      <c r="J85" s="829" t="s">
        <v>186</v>
      </c>
      <c r="K85" s="824"/>
      <c r="L85" s="830"/>
      <c r="M85" s="829" t="s">
        <v>186</v>
      </c>
      <c r="N85" s="824"/>
      <c r="O85" s="830"/>
      <c r="P85" s="829" t="s">
        <v>186</v>
      </c>
      <c r="Q85" s="824"/>
      <c r="R85" s="830"/>
      <c r="S85" s="829" t="s">
        <v>186</v>
      </c>
      <c r="T85" s="824"/>
      <c r="U85" s="830"/>
    </row>
    <row r="86" spans="1:21" x14ac:dyDescent="0.25">
      <c r="A86" s="86" t="s">
        <v>8</v>
      </c>
      <c r="B86" s="6" t="s">
        <v>9</v>
      </c>
      <c r="C86" s="6" t="s">
        <v>10</v>
      </c>
      <c r="D86" s="66" t="s">
        <v>8</v>
      </c>
      <c r="E86" s="6" t="s">
        <v>9</v>
      </c>
      <c r="F86" s="7" t="s">
        <v>10</v>
      </c>
      <c r="G86" s="66" t="s">
        <v>8</v>
      </c>
      <c r="H86" s="6" t="s">
        <v>9</v>
      </c>
      <c r="I86" s="7" t="s">
        <v>10</v>
      </c>
      <c r="J86" s="66" t="s">
        <v>8</v>
      </c>
      <c r="K86" s="6" t="s">
        <v>9</v>
      </c>
      <c r="L86" s="7" t="s">
        <v>10</v>
      </c>
      <c r="M86" s="66" t="s">
        <v>8</v>
      </c>
      <c r="N86" s="6" t="s">
        <v>9</v>
      </c>
      <c r="O86" s="7" t="s">
        <v>10</v>
      </c>
      <c r="P86" s="66" t="s">
        <v>8</v>
      </c>
      <c r="Q86" s="6" t="s">
        <v>9</v>
      </c>
      <c r="R86" s="7" t="s">
        <v>10</v>
      </c>
      <c r="S86" s="66" t="s">
        <v>8</v>
      </c>
      <c r="T86" s="6" t="s">
        <v>9</v>
      </c>
      <c r="U86" s="7" t="s">
        <v>10</v>
      </c>
    </row>
    <row r="87" spans="1:21" x14ac:dyDescent="0.25">
      <c r="A87" s="21" t="s">
        <v>14</v>
      </c>
      <c r="B87" s="38">
        <v>89529060</v>
      </c>
      <c r="C87" s="38" t="s">
        <v>15</v>
      </c>
      <c r="D87" s="51" t="s">
        <v>119</v>
      </c>
      <c r="E87" s="72">
        <v>89529085</v>
      </c>
      <c r="F87" s="73" t="s">
        <v>120</v>
      </c>
      <c r="G87" s="51" t="s">
        <v>137</v>
      </c>
      <c r="H87" s="72">
        <v>100001580</v>
      </c>
      <c r="I87" s="73" t="s">
        <v>133</v>
      </c>
      <c r="J87" s="51" t="s">
        <v>147</v>
      </c>
      <c r="K87" s="72">
        <v>100001580</v>
      </c>
      <c r="L87" s="73" t="s">
        <v>133</v>
      </c>
      <c r="M87" s="51"/>
      <c r="N87" s="72"/>
      <c r="O87" s="73"/>
      <c r="P87" s="51"/>
      <c r="Q87" s="72"/>
      <c r="R87" s="73"/>
      <c r="S87" s="51"/>
      <c r="T87" s="72"/>
      <c r="U87" s="73"/>
    </row>
    <row r="88" spans="1:21" x14ac:dyDescent="0.25">
      <c r="A88" s="21"/>
      <c r="B88" s="38"/>
      <c r="C88" s="38"/>
      <c r="D88" s="51"/>
      <c r="E88" s="72"/>
      <c r="F88" s="73"/>
      <c r="G88" s="51" t="s">
        <v>314</v>
      </c>
      <c r="H88" s="72">
        <v>100001581</v>
      </c>
      <c r="I88" s="73" t="s">
        <v>134</v>
      </c>
      <c r="J88" s="51" t="s">
        <v>148</v>
      </c>
      <c r="K88" s="72">
        <v>100001581</v>
      </c>
      <c r="L88" s="73" t="s">
        <v>134</v>
      </c>
      <c r="M88" s="51"/>
      <c r="N88" s="72"/>
      <c r="O88" s="73"/>
      <c r="P88" s="51"/>
      <c r="Q88" s="72"/>
      <c r="R88" s="73"/>
      <c r="S88" s="51"/>
      <c r="T88" s="72"/>
      <c r="U88" s="73"/>
    </row>
    <row r="89" spans="1:21" x14ac:dyDescent="0.25">
      <c r="A89" s="21" t="s">
        <v>16</v>
      </c>
      <c r="B89" s="38">
        <v>89997035</v>
      </c>
      <c r="C89" s="38" t="s">
        <v>17</v>
      </c>
      <c r="D89" s="51" t="s">
        <v>121</v>
      </c>
      <c r="E89" s="72">
        <v>89997049</v>
      </c>
      <c r="F89" s="73" t="s">
        <v>122</v>
      </c>
      <c r="G89" s="116" t="s">
        <v>302</v>
      </c>
      <c r="H89" s="127">
        <v>89557001</v>
      </c>
      <c r="I89" s="128" t="s">
        <v>135</v>
      </c>
      <c r="J89" s="51" t="s">
        <v>156</v>
      </c>
      <c r="K89" s="72">
        <v>89997045</v>
      </c>
      <c r="L89" s="73" t="s">
        <v>155</v>
      </c>
      <c r="M89" s="51"/>
      <c r="N89" s="72"/>
      <c r="O89" s="73"/>
      <c r="P89" s="51"/>
      <c r="Q89" s="72"/>
      <c r="R89" s="73"/>
      <c r="S89" s="51"/>
      <c r="T89" s="72"/>
      <c r="U89" s="73"/>
    </row>
    <row r="90" spans="1:21" x14ac:dyDescent="0.25">
      <c r="A90" s="21"/>
      <c r="B90" s="38"/>
      <c r="C90" s="38"/>
      <c r="D90" s="51"/>
      <c r="E90" s="72"/>
      <c r="F90" s="73"/>
      <c r="G90" s="116" t="s">
        <v>303</v>
      </c>
      <c r="H90" s="127">
        <v>89557002</v>
      </c>
      <c r="I90" s="128" t="s">
        <v>136</v>
      </c>
      <c r="J90" s="51"/>
      <c r="K90" s="72"/>
      <c r="L90" s="73"/>
      <c r="M90" s="8"/>
      <c r="N90" s="23"/>
      <c r="O90" s="61"/>
      <c r="P90" s="8"/>
      <c r="Q90" s="23"/>
      <c r="R90" s="61"/>
      <c r="S90" s="51"/>
      <c r="T90" s="72"/>
      <c r="U90" s="73"/>
    </row>
    <row r="91" spans="1:21" x14ac:dyDescent="0.25">
      <c r="A91" s="35" t="s">
        <v>375</v>
      </c>
      <c r="B91" s="42">
        <v>100018088</v>
      </c>
      <c r="C91" s="42" t="s">
        <v>377</v>
      </c>
      <c r="D91" s="35" t="s">
        <v>375</v>
      </c>
      <c r="E91" s="42">
        <v>100018088</v>
      </c>
      <c r="F91" s="42" t="s">
        <v>377</v>
      </c>
      <c r="G91" s="35" t="s">
        <v>375</v>
      </c>
      <c r="H91" s="42">
        <v>100018088</v>
      </c>
      <c r="I91" s="42" t="s">
        <v>377</v>
      </c>
      <c r="J91" s="35" t="s">
        <v>375</v>
      </c>
      <c r="K91" s="42">
        <v>100018088</v>
      </c>
      <c r="L91" s="42" t="s">
        <v>377</v>
      </c>
      <c r="M91" s="35" t="s">
        <v>375</v>
      </c>
      <c r="N91" s="42">
        <v>100018088</v>
      </c>
      <c r="O91" s="42" t="s">
        <v>377</v>
      </c>
      <c r="P91" s="35" t="s">
        <v>375</v>
      </c>
      <c r="Q91" s="42">
        <v>100018088</v>
      </c>
      <c r="R91" s="42" t="s">
        <v>377</v>
      </c>
      <c r="S91" s="35" t="s">
        <v>375</v>
      </c>
      <c r="T91" s="42">
        <v>100018088</v>
      </c>
      <c r="U91" s="42" t="s">
        <v>377</v>
      </c>
    </row>
    <row r="92" spans="1:21" x14ac:dyDescent="0.25">
      <c r="A92" s="35" t="s">
        <v>376</v>
      </c>
      <c r="B92" s="42">
        <v>100018089</v>
      </c>
      <c r="C92" s="42" t="s">
        <v>378</v>
      </c>
      <c r="D92" s="35" t="s">
        <v>376</v>
      </c>
      <c r="E92" s="42">
        <v>100018089</v>
      </c>
      <c r="F92" s="42" t="s">
        <v>378</v>
      </c>
      <c r="G92" s="35" t="s">
        <v>376</v>
      </c>
      <c r="H92" s="42">
        <v>100018089</v>
      </c>
      <c r="I92" s="42" t="s">
        <v>378</v>
      </c>
      <c r="J92" s="35" t="s">
        <v>376</v>
      </c>
      <c r="K92" s="42">
        <v>100018089</v>
      </c>
      <c r="L92" s="42" t="s">
        <v>378</v>
      </c>
      <c r="M92" s="35" t="s">
        <v>376</v>
      </c>
      <c r="N92" s="42">
        <v>100018089</v>
      </c>
      <c r="O92" s="42" t="s">
        <v>378</v>
      </c>
      <c r="P92" s="35" t="s">
        <v>376</v>
      </c>
      <c r="Q92" s="42">
        <v>100018089</v>
      </c>
      <c r="R92" s="42" t="s">
        <v>378</v>
      </c>
      <c r="S92" s="35" t="s">
        <v>376</v>
      </c>
      <c r="T92" s="42">
        <v>100018089</v>
      </c>
      <c r="U92" s="42" t="s">
        <v>378</v>
      </c>
    </row>
    <row r="93" spans="1:21" x14ac:dyDescent="0.2">
      <c r="A93" s="35" t="s">
        <v>358</v>
      </c>
      <c r="B93" s="244">
        <v>100018090</v>
      </c>
      <c r="C93" s="244" t="s">
        <v>372</v>
      </c>
      <c r="D93" s="35" t="s">
        <v>358</v>
      </c>
      <c r="E93" s="244">
        <v>100018090</v>
      </c>
      <c r="F93" s="244" t="s">
        <v>372</v>
      </c>
      <c r="G93" s="35" t="s">
        <v>358</v>
      </c>
      <c r="H93" s="244">
        <v>100018090</v>
      </c>
      <c r="I93" s="244" t="s">
        <v>372</v>
      </c>
      <c r="J93" s="35" t="s">
        <v>358</v>
      </c>
      <c r="K93" s="244">
        <v>100018090</v>
      </c>
      <c r="L93" s="244" t="s">
        <v>372</v>
      </c>
      <c r="M93" s="35" t="s">
        <v>358</v>
      </c>
      <c r="N93" s="244">
        <v>100018090</v>
      </c>
      <c r="O93" s="244" t="s">
        <v>372</v>
      </c>
      <c r="P93" s="35" t="s">
        <v>358</v>
      </c>
      <c r="Q93" s="244">
        <v>100018090</v>
      </c>
      <c r="R93" s="244" t="s">
        <v>372</v>
      </c>
      <c r="S93" s="35" t="s">
        <v>358</v>
      </c>
      <c r="T93" s="244">
        <v>100018090</v>
      </c>
      <c r="U93" s="244" t="s">
        <v>372</v>
      </c>
    </row>
    <row r="94" spans="1:21" x14ac:dyDescent="0.2">
      <c r="A94" s="35" t="s">
        <v>359</v>
      </c>
      <c r="B94" s="244">
        <v>100018091</v>
      </c>
      <c r="C94" s="244" t="s">
        <v>373</v>
      </c>
      <c r="D94" s="35" t="s">
        <v>359</v>
      </c>
      <c r="E94" s="244">
        <v>100018091</v>
      </c>
      <c r="F94" s="244" t="s">
        <v>373</v>
      </c>
      <c r="G94" s="35" t="s">
        <v>359</v>
      </c>
      <c r="H94" s="244">
        <v>100018091</v>
      </c>
      <c r="I94" s="244" t="s">
        <v>373</v>
      </c>
      <c r="J94" s="35" t="s">
        <v>359</v>
      </c>
      <c r="K94" s="244">
        <v>100018091</v>
      </c>
      <c r="L94" s="244" t="s">
        <v>373</v>
      </c>
      <c r="M94" s="35" t="s">
        <v>359</v>
      </c>
      <c r="N94" s="244">
        <v>100018091</v>
      </c>
      <c r="O94" s="244" t="s">
        <v>373</v>
      </c>
      <c r="P94" s="35" t="s">
        <v>359</v>
      </c>
      <c r="Q94" s="244">
        <v>100018091</v>
      </c>
      <c r="R94" s="244" t="s">
        <v>373</v>
      </c>
      <c r="S94" s="35" t="s">
        <v>359</v>
      </c>
      <c r="T94" s="244">
        <v>100018091</v>
      </c>
      <c r="U94" s="244" t="s">
        <v>373</v>
      </c>
    </row>
    <row r="95" spans="1:21" x14ac:dyDescent="0.2">
      <c r="A95" s="35" t="s">
        <v>360</v>
      </c>
      <c r="B95" s="244">
        <v>100018092</v>
      </c>
      <c r="C95" s="244" t="s">
        <v>374</v>
      </c>
      <c r="D95" s="35" t="s">
        <v>360</v>
      </c>
      <c r="E95" s="244">
        <v>100018092</v>
      </c>
      <c r="F95" s="244" t="s">
        <v>374</v>
      </c>
      <c r="G95" s="35" t="s">
        <v>360</v>
      </c>
      <c r="H95" s="244">
        <v>100018092</v>
      </c>
      <c r="I95" s="244" t="s">
        <v>374</v>
      </c>
      <c r="J95" s="35" t="s">
        <v>360</v>
      </c>
      <c r="K95" s="244">
        <v>100018092</v>
      </c>
      <c r="L95" s="244" t="s">
        <v>374</v>
      </c>
      <c r="M95" s="35" t="s">
        <v>360</v>
      </c>
      <c r="N95" s="244">
        <v>100018092</v>
      </c>
      <c r="O95" s="244" t="s">
        <v>374</v>
      </c>
      <c r="P95" s="35" t="s">
        <v>360</v>
      </c>
      <c r="Q95" s="244">
        <v>100018092</v>
      </c>
      <c r="R95" s="244" t="s">
        <v>374</v>
      </c>
      <c r="S95" s="35" t="s">
        <v>360</v>
      </c>
      <c r="T95" s="244">
        <v>100018092</v>
      </c>
      <c r="U95" s="244" t="s">
        <v>374</v>
      </c>
    </row>
    <row r="96" spans="1:21" x14ac:dyDescent="0.2">
      <c r="A96" s="35" t="s">
        <v>361</v>
      </c>
      <c r="B96" s="244">
        <v>100018093</v>
      </c>
      <c r="C96" s="244" t="s">
        <v>367</v>
      </c>
      <c r="D96" s="35" t="s">
        <v>361</v>
      </c>
      <c r="E96" s="244">
        <v>100018093</v>
      </c>
      <c r="F96" s="244" t="s">
        <v>367</v>
      </c>
      <c r="G96" s="35" t="s">
        <v>361</v>
      </c>
      <c r="H96" s="244">
        <v>100018093</v>
      </c>
      <c r="I96" s="244" t="s">
        <v>367</v>
      </c>
      <c r="J96" s="35" t="s">
        <v>361</v>
      </c>
      <c r="K96" s="244">
        <v>100018093</v>
      </c>
      <c r="L96" s="244" t="s">
        <v>367</v>
      </c>
      <c r="M96" s="35" t="s">
        <v>361</v>
      </c>
      <c r="N96" s="244">
        <v>100018093</v>
      </c>
      <c r="O96" s="244" t="s">
        <v>367</v>
      </c>
      <c r="P96" s="35" t="s">
        <v>361</v>
      </c>
      <c r="Q96" s="244">
        <v>100018093</v>
      </c>
      <c r="R96" s="244" t="s">
        <v>367</v>
      </c>
      <c r="S96" s="35" t="s">
        <v>361</v>
      </c>
      <c r="T96" s="244">
        <v>100018093</v>
      </c>
      <c r="U96" s="244" t="s">
        <v>367</v>
      </c>
    </row>
    <row r="97" spans="1:21" x14ac:dyDescent="0.2">
      <c r="A97" s="35" t="s">
        <v>362</v>
      </c>
      <c r="B97" s="244">
        <v>100018094</v>
      </c>
      <c r="C97" s="244" t="s">
        <v>368</v>
      </c>
      <c r="D97" s="35" t="s">
        <v>362</v>
      </c>
      <c r="E97" s="244">
        <v>100018094</v>
      </c>
      <c r="F97" s="244" t="s">
        <v>368</v>
      </c>
      <c r="G97" s="35" t="s">
        <v>362</v>
      </c>
      <c r="H97" s="244">
        <v>100018094</v>
      </c>
      <c r="I97" s="244" t="s">
        <v>368</v>
      </c>
      <c r="J97" s="35" t="s">
        <v>362</v>
      </c>
      <c r="K97" s="244">
        <v>100018094</v>
      </c>
      <c r="L97" s="244" t="s">
        <v>368</v>
      </c>
      <c r="M97" s="35" t="s">
        <v>362</v>
      </c>
      <c r="N97" s="244">
        <v>100018094</v>
      </c>
      <c r="O97" s="244" t="s">
        <v>368</v>
      </c>
      <c r="P97" s="35" t="s">
        <v>362</v>
      </c>
      <c r="Q97" s="244">
        <v>100018094</v>
      </c>
      <c r="R97" s="244" t="s">
        <v>368</v>
      </c>
      <c r="S97" s="35" t="s">
        <v>362</v>
      </c>
      <c r="T97" s="244">
        <v>100018094</v>
      </c>
      <c r="U97" s="244" t="s">
        <v>368</v>
      </c>
    </row>
    <row r="98" spans="1:21" x14ac:dyDescent="0.2">
      <c r="A98" s="35" t="s">
        <v>363</v>
      </c>
      <c r="B98" s="244">
        <v>100018095</v>
      </c>
      <c r="C98" s="244" t="s">
        <v>369</v>
      </c>
      <c r="D98" s="35" t="s">
        <v>363</v>
      </c>
      <c r="E98" s="244">
        <v>100018095</v>
      </c>
      <c r="F98" s="244" t="s">
        <v>369</v>
      </c>
      <c r="G98" s="35" t="s">
        <v>363</v>
      </c>
      <c r="H98" s="244">
        <v>100018095</v>
      </c>
      <c r="I98" s="244" t="s">
        <v>369</v>
      </c>
      <c r="J98" s="35" t="s">
        <v>363</v>
      </c>
      <c r="K98" s="244">
        <v>100018095</v>
      </c>
      <c r="L98" s="244" t="s">
        <v>369</v>
      </c>
      <c r="M98" s="35" t="s">
        <v>363</v>
      </c>
      <c r="N98" s="244">
        <v>100018095</v>
      </c>
      <c r="O98" s="244" t="s">
        <v>369</v>
      </c>
      <c r="P98" s="35" t="s">
        <v>363</v>
      </c>
      <c r="Q98" s="244">
        <v>100018095</v>
      </c>
      <c r="R98" s="244" t="s">
        <v>369</v>
      </c>
      <c r="S98" s="35" t="s">
        <v>363</v>
      </c>
      <c r="T98" s="244">
        <v>100018095</v>
      </c>
      <c r="U98" s="244" t="s">
        <v>369</v>
      </c>
    </row>
    <row r="99" spans="1:21" x14ac:dyDescent="0.2">
      <c r="A99" s="35" t="s">
        <v>364</v>
      </c>
      <c r="B99" s="244">
        <v>100018096</v>
      </c>
      <c r="C99" s="244" t="s">
        <v>370</v>
      </c>
      <c r="D99" s="35" t="s">
        <v>364</v>
      </c>
      <c r="E99" s="244">
        <v>100018096</v>
      </c>
      <c r="F99" s="244" t="s">
        <v>370</v>
      </c>
      <c r="G99" s="35" t="s">
        <v>364</v>
      </c>
      <c r="H99" s="244">
        <v>100018096</v>
      </c>
      <c r="I99" s="244" t="s">
        <v>370</v>
      </c>
      <c r="J99" s="35" t="s">
        <v>364</v>
      </c>
      <c r="K99" s="244">
        <v>100018096</v>
      </c>
      <c r="L99" s="244" t="s">
        <v>370</v>
      </c>
      <c r="M99" s="35" t="s">
        <v>364</v>
      </c>
      <c r="N99" s="244">
        <v>100018096</v>
      </c>
      <c r="O99" s="244" t="s">
        <v>370</v>
      </c>
      <c r="P99" s="35" t="s">
        <v>364</v>
      </c>
      <c r="Q99" s="244">
        <v>100018096</v>
      </c>
      <c r="R99" s="244" t="s">
        <v>370</v>
      </c>
      <c r="S99" s="35" t="s">
        <v>364</v>
      </c>
      <c r="T99" s="244">
        <v>100018096</v>
      </c>
      <c r="U99" s="244" t="s">
        <v>370</v>
      </c>
    </row>
    <row r="100" spans="1:21" x14ac:dyDescent="0.2">
      <c r="A100" s="35" t="s">
        <v>365</v>
      </c>
      <c r="B100" s="244">
        <v>100018097</v>
      </c>
      <c r="C100" s="244" t="s">
        <v>371</v>
      </c>
      <c r="D100" s="35" t="s">
        <v>365</v>
      </c>
      <c r="E100" s="244">
        <v>100018097</v>
      </c>
      <c r="F100" s="244" t="s">
        <v>371</v>
      </c>
      <c r="G100" s="35" t="s">
        <v>365</v>
      </c>
      <c r="H100" s="244">
        <v>100018097</v>
      </c>
      <c r="I100" s="244" t="s">
        <v>371</v>
      </c>
      <c r="J100" s="35" t="s">
        <v>365</v>
      </c>
      <c r="K100" s="244">
        <v>100018097</v>
      </c>
      <c r="L100" s="244" t="s">
        <v>371</v>
      </c>
      <c r="M100" s="35" t="s">
        <v>365</v>
      </c>
      <c r="N100" s="244">
        <v>100018097</v>
      </c>
      <c r="O100" s="244" t="s">
        <v>371</v>
      </c>
      <c r="P100" s="35" t="s">
        <v>365</v>
      </c>
      <c r="Q100" s="244">
        <v>100018097</v>
      </c>
      <c r="R100" s="244" t="s">
        <v>371</v>
      </c>
      <c r="S100" s="35" t="s">
        <v>365</v>
      </c>
      <c r="T100" s="244">
        <v>100018097</v>
      </c>
      <c r="U100" s="244" t="s">
        <v>371</v>
      </c>
    </row>
    <row r="101" spans="1:21" x14ac:dyDescent="0.25">
      <c r="A101" s="24" t="s">
        <v>379</v>
      </c>
      <c r="B101" s="37">
        <v>100007837</v>
      </c>
      <c r="C101" s="37" t="s">
        <v>18</v>
      </c>
      <c r="D101" s="24" t="s">
        <v>366</v>
      </c>
      <c r="E101" s="39">
        <v>100007837</v>
      </c>
      <c r="F101" s="39" t="s">
        <v>18</v>
      </c>
      <c r="G101" s="24" t="s">
        <v>380</v>
      </c>
      <c r="H101" s="37">
        <v>100007834</v>
      </c>
      <c r="I101" s="37" t="s">
        <v>184</v>
      </c>
      <c r="J101" s="31" t="s">
        <v>381</v>
      </c>
      <c r="K101" s="37">
        <v>100007835</v>
      </c>
      <c r="L101" s="62" t="s">
        <v>157</v>
      </c>
      <c r="M101" s="31"/>
      <c r="N101" s="37"/>
      <c r="O101" s="62"/>
      <c r="P101" s="31" t="s">
        <v>383</v>
      </c>
      <c r="Q101" s="37">
        <v>100007836</v>
      </c>
      <c r="R101" s="62" t="s">
        <v>168</v>
      </c>
      <c r="S101" s="31" t="s">
        <v>179</v>
      </c>
      <c r="T101" s="37">
        <v>100007827</v>
      </c>
      <c r="U101" s="62" t="s">
        <v>180</v>
      </c>
    </row>
    <row r="102" spans="1:21" x14ac:dyDescent="0.25">
      <c r="A102" s="49"/>
      <c r="B102" s="48"/>
      <c r="C102" s="49"/>
      <c r="D102" s="49"/>
      <c r="E102" s="48"/>
      <c r="F102" s="49"/>
      <c r="G102" s="49"/>
      <c r="H102" s="48"/>
      <c r="I102" s="49"/>
      <c r="J102" s="31" t="s">
        <v>382</v>
      </c>
      <c r="K102" s="43">
        <v>100007836</v>
      </c>
      <c r="L102" s="65" t="s">
        <v>158</v>
      </c>
      <c r="M102" s="31" t="s">
        <v>382</v>
      </c>
      <c r="N102" s="43">
        <v>100007836</v>
      </c>
      <c r="O102" s="65" t="s">
        <v>158</v>
      </c>
      <c r="P102" s="31"/>
      <c r="Q102" s="43"/>
      <c r="R102" s="65"/>
      <c r="S102" s="31"/>
      <c r="T102" s="43"/>
      <c r="U102" s="65"/>
    </row>
    <row r="103" spans="1:21" x14ac:dyDescent="0.25">
      <c r="A103" s="852" t="s">
        <v>13</v>
      </c>
      <c r="B103" s="827"/>
      <c r="C103" s="828"/>
      <c r="D103" s="826" t="s">
        <v>13</v>
      </c>
      <c r="E103" s="827"/>
      <c r="F103" s="828"/>
      <c r="G103" s="826" t="s">
        <v>13</v>
      </c>
      <c r="H103" s="827"/>
      <c r="I103" s="828"/>
      <c r="J103" s="826" t="s">
        <v>13</v>
      </c>
      <c r="K103" s="827"/>
      <c r="L103" s="828"/>
      <c r="M103" s="826" t="s">
        <v>13</v>
      </c>
      <c r="N103" s="827"/>
      <c r="O103" s="828"/>
      <c r="P103" s="826" t="s">
        <v>13</v>
      </c>
      <c r="Q103" s="827"/>
      <c r="R103" s="828"/>
      <c r="S103" s="826" t="s">
        <v>13</v>
      </c>
      <c r="T103" s="827"/>
      <c r="U103" s="828"/>
    </row>
    <row r="104" spans="1:21" x14ac:dyDescent="0.25">
      <c r="A104" s="86" t="s">
        <v>8</v>
      </c>
      <c r="B104" s="6" t="s">
        <v>9</v>
      </c>
      <c r="C104" s="6" t="s">
        <v>10</v>
      </c>
      <c r="D104" s="66" t="s">
        <v>8</v>
      </c>
      <c r="E104" s="6" t="s">
        <v>9</v>
      </c>
      <c r="F104" s="7" t="s">
        <v>10</v>
      </c>
      <c r="G104" s="66" t="s">
        <v>8</v>
      </c>
      <c r="H104" s="6" t="s">
        <v>9</v>
      </c>
      <c r="I104" s="7" t="s">
        <v>10</v>
      </c>
      <c r="J104" s="66" t="s">
        <v>8</v>
      </c>
      <c r="K104" s="6" t="s">
        <v>9</v>
      </c>
      <c r="L104" s="7" t="s">
        <v>10</v>
      </c>
      <c r="M104" s="66" t="s">
        <v>8</v>
      </c>
      <c r="N104" s="6" t="s">
        <v>9</v>
      </c>
      <c r="O104" s="7" t="s">
        <v>10</v>
      </c>
      <c r="P104" s="66" t="s">
        <v>8</v>
      </c>
      <c r="Q104" s="6" t="s">
        <v>9</v>
      </c>
      <c r="R104" s="7" t="s">
        <v>10</v>
      </c>
      <c r="S104" s="66" t="s">
        <v>8</v>
      </c>
      <c r="T104" s="6" t="s">
        <v>9</v>
      </c>
      <c r="U104" s="7" t="s">
        <v>10</v>
      </c>
    </row>
    <row r="105" spans="1:21" x14ac:dyDescent="0.25">
      <c r="A105" s="25"/>
      <c r="B105" s="39"/>
      <c r="C105" s="39"/>
      <c r="D105" s="9"/>
      <c r="E105" s="39"/>
      <c r="F105" s="61"/>
      <c r="G105" s="9"/>
      <c r="H105" s="39"/>
      <c r="I105" s="61"/>
      <c r="J105" s="9"/>
      <c r="K105" s="39"/>
      <c r="L105" s="61"/>
      <c r="M105" s="9"/>
      <c r="N105" s="39"/>
      <c r="O105" s="61"/>
      <c r="P105" s="9"/>
      <c r="Q105" s="39"/>
      <c r="R105" s="61"/>
      <c r="S105" s="9"/>
      <c r="T105" s="39"/>
      <c r="U105" s="61"/>
    </row>
    <row r="106" spans="1:21" x14ac:dyDescent="0.25">
      <c r="A106" s="22"/>
      <c r="B106" s="23"/>
      <c r="C106" s="39"/>
      <c r="D106" s="8"/>
      <c r="E106" s="23"/>
      <c r="F106" s="61"/>
      <c r="G106" s="8"/>
      <c r="H106" s="23"/>
      <c r="I106" s="61"/>
      <c r="J106" s="67"/>
      <c r="K106" s="43"/>
      <c r="L106" s="65"/>
      <c r="M106" s="67"/>
      <c r="N106" s="43"/>
      <c r="O106" s="65"/>
      <c r="P106" s="67"/>
      <c r="Q106" s="43"/>
      <c r="R106" s="65"/>
      <c r="S106" s="67"/>
      <c r="T106" s="43"/>
      <c r="U106" s="65"/>
    </row>
    <row r="107" spans="1:21" x14ac:dyDescent="0.25">
      <c r="A107" s="17" t="s">
        <v>21</v>
      </c>
      <c r="B107" s="23">
        <v>100020167</v>
      </c>
      <c r="C107" s="39" t="s">
        <v>393</v>
      </c>
      <c r="D107" s="17" t="s">
        <v>21</v>
      </c>
      <c r="E107" s="23">
        <v>100020167</v>
      </c>
      <c r="F107" s="39" t="s">
        <v>393</v>
      </c>
      <c r="G107" s="10" t="s">
        <v>21</v>
      </c>
      <c r="H107" s="23">
        <v>100013530</v>
      </c>
      <c r="I107" s="61" t="s">
        <v>22</v>
      </c>
      <c r="J107" s="8"/>
      <c r="K107" s="23"/>
      <c r="L107" s="61"/>
      <c r="M107" s="8"/>
      <c r="N107" s="23"/>
      <c r="O107" s="61"/>
      <c r="P107" s="8"/>
      <c r="Q107" s="23"/>
      <c r="R107" s="61"/>
      <c r="S107" s="8"/>
      <c r="T107" s="23"/>
      <c r="U107" s="61"/>
    </row>
    <row r="108" spans="1:21" x14ac:dyDescent="0.25">
      <c r="A108" s="17"/>
      <c r="B108" s="39"/>
      <c r="C108" s="39"/>
      <c r="D108" s="10"/>
      <c r="E108" s="39"/>
      <c r="F108" s="61"/>
      <c r="G108" s="10"/>
      <c r="H108" s="39"/>
      <c r="I108" s="61"/>
      <c r="J108" s="67"/>
      <c r="K108" s="43"/>
      <c r="L108" s="65"/>
      <c r="M108" s="67"/>
      <c r="N108" s="43"/>
      <c r="O108" s="65"/>
      <c r="P108" s="67"/>
      <c r="Q108" s="43"/>
      <c r="R108" s="65"/>
      <c r="S108" s="67"/>
      <c r="T108" s="43"/>
      <c r="U108" s="65"/>
    </row>
    <row r="109" spans="1:21" x14ac:dyDescent="0.25">
      <c r="A109" s="17"/>
      <c r="B109" s="39"/>
      <c r="C109" s="39"/>
      <c r="D109" s="10"/>
      <c r="E109" s="39"/>
      <c r="F109" s="61"/>
      <c r="G109" s="10"/>
      <c r="H109" s="39"/>
      <c r="I109" s="61"/>
      <c r="J109" s="10"/>
      <c r="K109" s="23"/>
      <c r="L109" s="61"/>
      <c r="M109" s="10"/>
      <c r="N109" s="23"/>
      <c r="O109" s="61"/>
      <c r="P109" s="10"/>
      <c r="Q109" s="23"/>
      <c r="R109" s="61"/>
      <c r="S109" s="10"/>
      <c r="T109" s="23"/>
      <c r="U109" s="61"/>
    </row>
    <row r="110" spans="1:21" x14ac:dyDescent="0.25">
      <c r="A110" s="17"/>
      <c r="B110" s="39"/>
      <c r="C110" s="39"/>
      <c r="D110" s="10"/>
      <c r="E110" s="39"/>
      <c r="F110" s="61"/>
      <c r="G110" s="10"/>
      <c r="H110" s="39"/>
      <c r="I110" s="61"/>
      <c r="J110" s="10"/>
      <c r="K110" s="39"/>
      <c r="L110" s="61"/>
      <c r="M110" s="10"/>
      <c r="N110" s="39"/>
      <c r="O110" s="61"/>
      <c r="P110" s="10"/>
      <c r="Q110" s="39"/>
      <c r="R110" s="61"/>
      <c r="S110" s="10"/>
      <c r="T110" s="39"/>
      <c r="U110" s="61"/>
    </row>
    <row r="111" spans="1:21" x14ac:dyDescent="0.25">
      <c r="A111" s="17" t="s">
        <v>214</v>
      </c>
      <c r="B111" s="39">
        <v>89997047</v>
      </c>
      <c r="C111" s="39" t="s">
        <v>23</v>
      </c>
      <c r="D111" s="10" t="s">
        <v>216</v>
      </c>
      <c r="E111" s="39">
        <v>89997047</v>
      </c>
      <c r="F111" s="61" t="s">
        <v>23</v>
      </c>
      <c r="G111" s="10" t="s">
        <v>139</v>
      </c>
      <c r="H111" s="39">
        <v>89997060</v>
      </c>
      <c r="I111" s="61" t="s">
        <v>140</v>
      </c>
      <c r="J111" s="10"/>
      <c r="K111" s="23"/>
      <c r="L111" s="61"/>
      <c r="M111" s="10"/>
      <c r="N111" s="23"/>
      <c r="O111" s="61"/>
      <c r="P111" s="10"/>
      <c r="Q111" s="23"/>
      <c r="R111" s="61"/>
      <c r="S111" s="10"/>
      <c r="T111" s="23"/>
      <c r="U111" s="61"/>
    </row>
    <row r="112" spans="1:21" x14ac:dyDescent="0.25">
      <c r="A112" s="17" t="s">
        <v>215</v>
      </c>
      <c r="B112" s="39">
        <v>89997046</v>
      </c>
      <c r="C112" s="39" t="s">
        <v>24</v>
      </c>
      <c r="D112" s="10" t="s">
        <v>217</v>
      </c>
      <c r="E112" s="39">
        <v>89997046</v>
      </c>
      <c r="F112" s="61" t="s">
        <v>24</v>
      </c>
      <c r="G112" s="10" t="s">
        <v>144</v>
      </c>
      <c r="H112" s="39">
        <v>89997061</v>
      </c>
      <c r="I112" s="61" t="s">
        <v>141</v>
      </c>
      <c r="J112" s="10"/>
      <c r="K112" s="23"/>
      <c r="L112" s="61"/>
      <c r="M112" s="10"/>
      <c r="N112" s="23"/>
      <c r="O112" s="61"/>
      <c r="P112" s="10"/>
      <c r="Q112" s="23"/>
      <c r="R112" s="61"/>
      <c r="S112" s="10"/>
      <c r="T112" s="23"/>
      <c r="U112" s="61"/>
    </row>
    <row r="113" spans="1:21" x14ac:dyDescent="0.25">
      <c r="A113" s="17" t="s">
        <v>25</v>
      </c>
      <c r="B113" s="23">
        <v>89997009</v>
      </c>
      <c r="C113" s="39" t="s">
        <v>26</v>
      </c>
      <c r="D113" s="10" t="s">
        <v>25</v>
      </c>
      <c r="E113" s="23">
        <v>89997009</v>
      </c>
      <c r="F113" s="61" t="s">
        <v>26</v>
      </c>
      <c r="G113" s="10" t="s">
        <v>145</v>
      </c>
      <c r="H113" s="23">
        <v>89997002</v>
      </c>
      <c r="I113" s="61" t="s">
        <v>142</v>
      </c>
      <c r="J113" s="10"/>
      <c r="K113" s="39"/>
      <c r="L113" s="61"/>
      <c r="M113" s="10"/>
      <c r="N113" s="39"/>
      <c r="O113" s="61"/>
      <c r="P113" s="10"/>
      <c r="Q113" s="39"/>
      <c r="R113" s="61"/>
      <c r="S113" s="10"/>
      <c r="T113" s="39"/>
      <c r="U113" s="61"/>
    </row>
    <row r="114" spans="1:21" x14ac:dyDescent="0.25">
      <c r="A114" s="17"/>
      <c r="B114" s="23"/>
      <c r="C114" s="39"/>
      <c r="D114" s="10"/>
      <c r="E114" s="23"/>
      <c r="F114" s="61"/>
      <c r="G114" s="10" t="s">
        <v>146</v>
      </c>
      <c r="H114" s="23">
        <v>89997062</v>
      </c>
      <c r="I114" s="61" t="s">
        <v>143</v>
      </c>
      <c r="J114" s="10"/>
      <c r="K114" s="39"/>
      <c r="L114" s="61"/>
      <c r="M114" s="10"/>
      <c r="N114" s="39"/>
      <c r="O114" s="61"/>
      <c r="P114" s="10"/>
      <c r="Q114" s="39"/>
      <c r="R114" s="61"/>
      <c r="S114" s="10"/>
      <c r="T114" s="39"/>
      <c r="U114" s="61"/>
    </row>
    <row r="115" spans="1:21" x14ac:dyDescent="0.25">
      <c r="A115" s="133" t="s">
        <v>397</v>
      </c>
      <c r="B115" s="134">
        <v>100020116</v>
      </c>
      <c r="C115" s="179" t="s">
        <v>398</v>
      </c>
      <c r="D115" s="10" t="s">
        <v>397</v>
      </c>
      <c r="E115" s="23">
        <v>100020116</v>
      </c>
      <c r="F115" s="61" t="s">
        <v>398</v>
      </c>
      <c r="G115" s="10" t="s">
        <v>397</v>
      </c>
      <c r="H115" s="23">
        <v>100020116</v>
      </c>
      <c r="I115" s="61" t="s">
        <v>398</v>
      </c>
      <c r="J115" s="10"/>
      <c r="K115" s="39"/>
      <c r="L115" s="61"/>
      <c r="M115" s="10"/>
      <c r="N115" s="39"/>
      <c r="O115" s="61"/>
      <c r="P115" s="10"/>
      <c r="Q115" s="39"/>
      <c r="R115" s="61"/>
      <c r="S115" s="10"/>
      <c r="T115" s="23"/>
      <c r="U115" s="61"/>
    </row>
    <row r="116" spans="1:21" x14ac:dyDescent="0.25">
      <c r="A116" s="17"/>
      <c r="B116" s="23"/>
      <c r="C116" s="39"/>
      <c r="D116" s="10"/>
      <c r="E116" s="23"/>
      <c r="F116" s="61"/>
      <c r="G116" s="10"/>
      <c r="H116" s="23"/>
      <c r="I116" s="61"/>
      <c r="J116" s="10"/>
      <c r="K116" s="23"/>
      <c r="L116" s="61"/>
      <c r="M116" s="10"/>
      <c r="N116" s="23"/>
      <c r="O116" s="61"/>
      <c r="P116" s="10"/>
      <c r="Q116" s="23"/>
      <c r="R116" s="61"/>
      <c r="S116" s="10"/>
      <c r="T116" s="23"/>
      <c r="U116" s="61"/>
    </row>
    <row r="117" spans="1:21" x14ac:dyDescent="0.25">
      <c r="A117" s="17"/>
      <c r="B117" s="23"/>
      <c r="C117" s="39"/>
      <c r="D117" s="10"/>
      <c r="E117" s="23"/>
      <c r="F117" s="61"/>
      <c r="G117" s="10"/>
      <c r="H117" s="23"/>
      <c r="I117" s="61"/>
      <c r="J117" s="10"/>
      <c r="K117" s="23"/>
      <c r="L117" s="61"/>
      <c r="M117" s="10"/>
      <c r="N117" s="23"/>
      <c r="O117" s="61"/>
      <c r="P117" s="10"/>
      <c r="Q117" s="23"/>
      <c r="R117" s="61"/>
      <c r="S117" s="10"/>
      <c r="T117" s="23"/>
      <c r="U117" s="61"/>
    </row>
    <row r="118" spans="1:21" x14ac:dyDescent="0.25">
      <c r="A118" s="17"/>
      <c r="B118" s="23"/>
      <c r="C118" s="39"/>
      <c r="D118" s="10"/>
      <c r="E118" s="23"/>
      <c r="F118" s="61"/>
      <c r="G118" s="10"/>
      <c r="H118" s="23"/>
      <c r="I118" s="61"/>
      <c r="J118" s="10"/>
      <c r="K118" s="23"/>
      <c r="L118" s="61"/>
      <c r="M118" s="10"/>
      <c r="N118" s="23"/>
      <c r="O118" s="61"/>
      <c r="P118" s="10"/>
      <c r="Q118" s="23"/>
      <c r="R118" s="61"/>
      <c r="S118" s="10"/>
      <c r="T118" s="23"/>
      <c r="U118" s="61"/>
    </row>
    <row r="119" spans="1:21" x14ac:dyDescent="0.25">
      <c r="A119" s="17"/>
      <c r="B119" s="23"/>
      <c r="C119" s="39"/>
      <c r="D119" s="10"/>
      <c r="E119" s="23"/>
      <c r="F119" s="61"/>
      <c r="G119" s="10"/>
      <c r="H119" s="23"/>
      <c r="I119" s="61"/>
      <c r="J119" s="10"/>
      <c r="K119" s="23"/>
      <c r="L119" s="61"/>
      <c r="M119" s="10"/>
      <c r="N119" s="23"/>
      <c r="O119" s="61"/>
      <c r="P119" s="10"/>
      <c r="Q119" s="23"/>
      <c r="R119" s="61"/>
      <c r="S119" s="10"/>
      <c r="T119" s="23"/>
      <c r="U119" s="61"/>
    </row>
    <row r="120" spans="1:21" x14ac:dyDescent="0.25">
      <c r="A120" s="17"/>
      <c r="B120" s="23"/>
      <c r="C120" s="39"/>
      <c r="D120" s="10"/>
      <c r="E120" s="23"/>
      <c r="F120" s="61"/>
      <c r="G120" s="10"/>
      <c r="H120" s="23"/>
      <c r="I120" s="61"/>
      <c r="J120" s="10"/>
      <c r="K120" s="23"/>
      <c r="L120" s="61"/>
      <c r="M120" s="10"/>
      <c r="N120" s="23"/>
      <c r="O120" s="61"/>
      <c r="P120" s="10"/>
      <c r="Q120" s="23"/>
      <c r="R120" s="61"/>
      <c r="S120" s="10"/>
      <c r="T120" s="23"/>
      <c r="U120" s="61"/>
    </row>
    <row r="121" spans="1:21" x14ac:dyDescent="0.25">
      <c r="A121" s="17"/>
      <c r="B121" s="23"/>
      <c r="C121" s="39"/>
      <c r="D121" s="10"/>
      <c r="E121" s="23"/>
      <c r="F121" s="61"/>
      <c r="G121" s="10"/>
      <c r="H121" s="23"/>
      <c r="I121" s="61"/>
      <c r="J121" s="10"/>
      <c r="K121" s="23"/>
      <c r="L121" s="61"/>
      <c r="M121" s="10"/>
      <c r="N121" s="23"/>
      <c r="O121" s="61"/>
      <c r="P121" s="10"/>
      <c r="Q121" s="23"/>
      <c r="R121" s="61"/>
      <c r="S121" s="10"/>
      <c r="T121" s="23"/>
      <c r="U121" s="61"/>
    </row>
    <row r="122" spans="1:21" x14ac:dyDescent="0.25">
      <c r="A122" s="17"/>
      <c r="B122" s="23"/>
      <c r="C122" s="39"/>
      <c r="D122" s="10"/>
      <c r="E122" s="23"/>
      <c r="F122" s="61"/>
      <c r="G122" s="10"/>
      <c r="H122" s="23"/>
      <c r="I122" s="61"/>
      <c r="J122" s="10"/>
      <c r="K122" s="23"/>
      <c r="L122" s="61"/>
      <c r="M122" s="10"/>
      <c r="N122" s="23"/>
      <c r="O122" s="61"/>
      <c r="P122" s="10"/>
      <c r="Q122" s="23"/>
      <c r="R122" s="61"/>
      <c r="S122" s="10"/>
      <c r="T122" s="23"/>
      <c r="U122" s="61"/>
    </row>
    <row r="123" spans="1:21" x14ac:dyDescent="0.25">
      <c r="A123" s="829" t="s">
        <v>185</v>
      </c>
      <c r="B123" s="824"/>
      <c r="C123" s="825"/>
      <c r="D123" s="823" t="s">
        <v>185</v>
      </c>
      <c r="E123" s="824"/>
      <c r="F123" s="825"/>
      <c r="G123" s="823" t="s">
        <v>185</v>
      </c>
      <c r="H123" s="824"/>
      <c r="I123" s="825"/>
      <c r="J123" s="823" t="s">
        <v>185</v>
      </c>
      <c r="K123" s="824"/>
      <c r="L123" s="825"/>
      <c r="M123" s="823" t="s">
        <v>185</v>
      </c>
      <c r="N123" s="824"/>
      <c r="O123" s="825"/>
      <c r="P123" s="823" t="s">
        <v>185</v>
      </c>
      <c r="Q123" s="824"/>
      <c r="R123" s="825"/>
      <c r="S123" s="823" t="s">
        <v>185</v>
      </c>
      <c r="T123" s="824"/>
      <c r="U123" s="825"/>
    </row>
    <row r="124" spans="1:21" x14ac:dyDescent="0.25">
      <c r="A124" s="86" t="s">
        <v>8</v>
      </c>
      <c r="B124" s="6" t="s">
        <v>9</v>
      </c>
      <c r="C124" s="6" t="s">
        <v>10</v>
      </c>
      <c r="D124" s="66" t="s">
        <v>8</v>
      </c>
      <c r="E124" s="6" t="s">
        <v>9</v>
      </c>
      <c r="F124" s="7" t="s">
        <v>10</v>
      </c>
      <c r="G124" s="66" t="s">
        <v>8</v>
      </c>
      <c r="H124" s="6" t="s">
        <v>9</v>
      </c>
      <c r="I124" s="7" t="s">
        <v>10</v>
      </c>
      <c r="J124" s="66" t="s">
        <v>8</v>
      </c>
      <c r="K124" s="6" t="s">
        <v>9</v>
      </c>
      <c r="L124" s="7" t="s">
        <v>10</v>
      </c>
      <c r="M124" s="66" t="s">
        <v>8</v>
      </c>
      <c r="N124" s="6" t="s">
        <v>9</v>
      </c>
      <c r="O124" s="7" t="s">
        <v>10</v>
      </c>
      <c r="P124" s="66" t="s">
        <v>8</v>
      </c>
      <c r="Q124" s="6" t="s">
        <v>9</v>
      </c>
      <c r="R124" s="7" t="s">
        <v>10</v>
      </c>
      <c r="S124" s="66" t="s">
        <v>8</v>
      </c>
      <c r="T124" s="6" t="s">
        <v>9</v>
      </c>
      <c r="U124" s="7" t="s">
        <v>10</v>
      </c>
    </row>
    <row r="125" spans="1:21" x14ac:dyDescent="0.25">
      <c r="A125" s="28"/>
      <c r="B125" s="42"/>
      <c r="C125" s="42"/>
      <c r="D125" s="56"/>
      <c r="E125" s="77"/>
      <c r="F125" s="78"/>
      <c r="G125" s="56"/>
      <c r="H125" s="77"/>
      <c r="I125" s="78"/>
      <c r="J125" s="56"/>
      <c r="K125" s="77"/>
      <c r="L125" s="78"/>
      <c r="M125" s="56"/>
      <c r="N125" s="77"/>
      <c r="O125" s="78"/>
      <c r="P125" s="56"/>
      <c r="Q125" s="77"/>
      <c r="R125" s="78"/>
      <c r="S125" s="54"/>
      <c r="T125" s="77"/>
      <c r="U125" s="78"/>
    </row>
    <row r="126" spans="1:21" x14ac:dyDescent="0.25">
      <c r="A126" s="28"/>
      <c r="B126" s="42"/>
      <c r="C126" s="42"/>
      <c r="D126" s="54"/>
      <c r="E126" s="77"/>
      <c r="F126" s="78"/>
      <c r="G126" s="54"/>
      <c r="H126" s="77"/>
      <c r="I126" s="78"/>
      <c r="J126" s="54"/>
      <c r="K126" s="77"/>
      <c r="L126" s="78"/>
      <c r="M126" s="54"/>
      <c r="N126" s="77"/>
      <c r="O126" s="78"/>
      <c r="P126" s="54"/>
      <c r="Q126" s="77"/>
      <c r="R126" s="78"/>
      <c r="S126" s="54"/>
      <c r="T126" s="77"/>
      <c r="U126" s="78"/>
    </row>
    <row r="127" spans="1:21" x14ac:dyDescent="0.25">
      <c r="A127" s="28" t="s">
        <v>99</v>
      </c>
      <c r="B127" s="42">
        <v>100010844</v>
      </c>
      <c r="C127" s="42" t="s">
        <v>100</v>
      </c>
      <c r="D127" s="121" t="s">
        <v>107</v>
      </c>
      <c r="E127" s="124">
        <v>100012044</v>
      </c>
      <c r="F127" s="130" t="s">
        <v>108</v>
      </c>
      <c r="G127" s="56" t="s">
        <v>107</v>
      </c>
      <c r="H127" s="77">
        <v>100012044</v>
      </c>
      <c r="I127" s="78" t="s">
        <v>108</v>
      </c>
      <c r="J127" s="56" t="s">
        <v>107</v>
      </c>
      <c r="K127" s="77">
        <v>100012044</v>
      </c>
      <c r="L127" s="78" t="s">
        <v>108</v>
      </c>
      <c r="M127" s="56" t="s">
        <v>107</v>
      </c>
      <c r="N127" s="77">
        <v>100012044</v>
      </c>
      <c r="O127" s="78" t="s">
        <v>108</v>
      </c>
      <c r="P127" s="56" t="s">
        <v>107</v>
      </c>
      <c r="Q127" s="77">
        <v>100012044</v>
      </c>
      <c r="R127" s="78" t="s">
        <v>108</v>
      </c>
      <c r="S127" s="56" t="s">
        <v>107</v>
      </c>
      <c r="T127" s="77">
        <v>100012044</v>
      </c>
      <c r="U127" s="78" t="s">
        <v>108</v>
      </c>
    </row>
    <row r="128" spans="1:21" x14ac:dyDescent="0.25">
      <c r="A128" s="28" t="s">
        <v>101</v>
      </c>
      <c r="B128" s="42">
        <v>100010845</v>
      </c>
      <c r="C128" s="42" t="s">
        <v>102</v>
      </c>
      <c r="D128" s="121" t="s">
        <v>109</v>
      </c>
      <c r="E128" s="124">
        <v>85757747</v>
      </c>
      <c r="F128" s="130" t="s">
        <v>110</v>
      </c>
      <c r="G128" s="54" t="s">
        <v>109</v>
      </c>
      <c r="H128" s="77">
        <v>85757747</v>
      </c>
      <c r="I128" s="78" t="s">
        <v>110</v>
      </c>
      <c r="J128" s="54" t="s">
        <v>109</v>
      </c>
      <c r="K128" s="77">
        <v>85757747</v>
      </c>
      <c r="L128" s="78" t="s">
        <v>110</v>
      </c>
      <c r="M128" s="54" t="s">
        <v>109</v>
      </c>
      <c r="N128" s="77">
        <v>85757747</v>
      </c>
      <c r="O128" s="78" t="s">
        <v>110</v>
      </c>
      <c r="P128" s="54" t="s">
        <v>109</v>
      </c>
      <c r="Q128" s="77">
        <v>85757747</v>
      </c>
      <c r="R128" s="78" t="s">
        <v>110</v>
      </c>
      <c r="S128" s="54" t="s">
        <v>109</v>
      </c>
      <c r="T128" s="77">
        <v>85757747</v>
      </c>
      <c r="U128" s="78" t="s">
        <v>110</v>
      </c>
    </row>
    <row r="129" spans="1:21" x14ac:dyDescent="0.25">
      <c r="A129" s="17"/>
      <c r="B129" s="23"/>
      <c r="C129" s="39"/>
      <c r="D129" s="121" t="s">
        <v>385</v>
      </c>
      <c r="E129" s="122">
        <v>100018924</v>
      </c>
      <c r="F129" s="123" t="s">
        <v>386</v>
      </c>
      <c r="G129" s="56" t="s">
        <v>385</v>
      </c>
      <c r="H129" s="242">
        <v>100018924</v>
      </c>
      <c r="I129" s="243" t="s">
        <v>386</v>
      </c>
      <c r="J129" s="56" t="s">
        <v>385</v>
      </c>
      <c r="K129" s="242">
        <v>100018924</v>
      </c>
      <c r="L129" s="243" t="s">
        <v>386</v>
      </c>
      <c r="M129" s="56" t="s">
        <v>385</v>
      </c>
      <c r="N129" s="242">
        <v>100018924</v>
      </c>
      <c r="O129" s="243" t="s">
        <v>386</v>
      </c>
      <c r="P129" s="56" t="s">
        <v>385</v>
      </c>
      <c r="Q129" s="242">
        <v>100018924</v>
      </c>
      <c r="R129" s="243" t="s">
        <v>386</v>
      </c>
      <c r="S129" s="121" t="s">
        <v>385</v>
      </c>
      <c r="T129" s="122">
        <v>100018924</v>
      </c>
      <c r="U129" s="123" t="s">
        <v>386</v>
      </c>
    </row>
    <row r="130" spans="1:21" x14ac:dyDescent="0.25">
      <c r="A130" s="17"/>
      <c r="B130" s="23"/>
      <c r="C130" s="39"/>
      <c r="D130" s="121" t="s">
        <v>356</v>
      </c>
      <c r="E130" s="124">
        <v>100018923</v>
      </c>
      <c r="F130" s="130" t="s">
        <v>355</v>
      </c>
      <c r="G130" s="56" t="s">
        <v>356</v>
      </c>
      <c r="H130" s="77">
        <v>100018923</v>
      </c>
      <c r="I130" s="78" t="s">
        <v>355</v>
      </c>
      <c r="J130" s="56" t="s">
        <v>356</v>
      </c>
      <c r="K130" s="77">
        <v>100018923</v>
      </c>
      <c r="L130" s="78" t="s">
        <v>355</v>
      </c>
      <c r="M130" s="56" t="s">
        <v>356</v>
      </c>
      <c r="N130" s="77">
        <v>100018923</v>
      </c>
      <c r="O130" s="78" t="s">
        <v>355</v>
      </c>
      <c r="P130" s="56" t="s">
        <v>356</v>
      </c>
      <c r="Q130" s="77">
        <v>100018923</v>
      </c>
      <c r="R130" s="78" t="s">
        <v>355</v>
      </c>
      <c r="S130" s="121" t="s">
        <v>356</v>
      </c>
      <c r="T130" s="124">
        <v>100018923</v>
      </c>
      <c r="U130" s="130" t="s">
        <v>355</v>
      </c>
    </row>
    <row r="131" spans="1:21" ht="15.75" thickBot="1" x14ac:dyDescent="0.3">
      <c r="A131" s="17"/>
      <c r="B131" s="23"/>
      <c r="C131" s="39"/>
      <c r="D131" s="239" t="s">
        <v>357</v>
      </c>
      <c r="E131" s="240">
        <v>100013307</v>
      </c>
      <c r="F131" s="241" t="s">
        <v>182</v>
      </c>
      <c r="G131" s="55" t="s">
        <v>357</v>
      </c>
      <c r="H131" s="77">
        <v>100013307</v>
      </c>
      <c r="I131" s="78" t="s">
        <v>182</v>
      </c>
      <c r="J131" s="55" t="s">
        <v>357</v>
      </c>
      <c r="K131" s="77">
        <v>100013307</v>
      </c>
      <c r="L131" s="78" t="s">
        <v>182</v>
      </c>
      <c r="M131" s="55" t="s">
        <v>357</v>
      </c>
      <c r="N131" s="77">
        <v>100013307</v>
      </c>
      <c r="O131" s="78" t="s">
        <v>182</v>
      </c>
      <c r="P131" s="55" t="s">
        <v>357</v>
      </c>
      <c r="Q131" s="77">
        <v>100013307</v>
      </c>
      <c r="R131" s="78" t="s">
        <v>182</v>
      </c>
      <c r="S131" s="121" t="s">
        <v>310</v>
      </c>
      <c r="T131" s="124">
        <v>100013307</v>
      </c>
      <c r="U131" s="123" t="s">
        <v>182</v>
      </c>
    </row>
    <row r="132" spans="1:21" ht="18.75" x14ac:dyDescent="0.25">
      <c r="A132" s="856" t="s">
        <v>95</v>
      </c>
      <c r="B132" s="835"/>
      <c r="C132" s="836"/>
      <c r="D132" s="814" t="s">
        <v>95</v>
      </c>
      <c r="E132" s="815"/>
      <c r="F132" s="816"/>
      <c r="G132" s="814" t="s">
        <v>95</v>
      </c>
      <c r="H132" s="815"/>
      <c r="I132" s="816"/>
      <c r="J132" s="814" t="s">
        <v>95</v>
      </c>
      <c r="K132" s="815"/>
      <c r="L132" s="816"/>
      <c r="M132" s="814" t="s">
        <v>95</v>
      </c>
      <c r="N132" s="815"/>
      <c r="O132" s="816"/>
      <c r="P132" s="814" t="s">
        <v>95</v>
      </c>
      <c r="Q132" s="815"/>
      <c r="R132" s="816"/>
      <c r="S132" s="814" t="s">
        <v>95</v>
      </c>
      <c r="T132" s="815"/>
      <c r="U132" s="816"/>
    </row>
    <row r="133" spans="1:21" x14ac:dyDescent="0.25">
      <c r="A133" s="829" t="s">
        <v>7</v>
      </c>
      <c r="B133" s="824"/>
      <c r="C133" s="825"/>
      <c r="D133" s="823" t="s">
        <v>7</v>
      </c>
      <c r="E133" s="824"/>
      <c r="F133" s="825"/>
      <c r="G133" s="823" t="s">
        <v>7</v>
      </c>
      <c r="H133" s="824"/>
      <c r="I133" s="825"/>
      <c r="J133" s="823" t="s">
        <v>7</v>
      </c>
      <c r="K133" s="824"/>
      <c r="L133" s="825"/>
      <c r="M133" s="823" t="s">
        <v>7</v>
      </c>
      <c r="N133" s="824"/>
      <c r="O133" s="825"/>
      <c r="P133" s="823" t="s">
        <v>7</v>
      </c>
      <c r="Q133" s="824"/>
      <c r="R133" s="825"/>
      <c r="S133" s="823" t="s">
        <v>7</v>
      </c>
      <c r="T133" s="824"/>
      <c r="U133" s="825"/>
    </row>
    <row r="134" spans="1:21" x14ac:dyDescent="0.25">
      <c r="A134" s="86" t="s">
        <v>8</v>
      </c>
      <c r="B134" s="6" t="s">
        <v>9</v>
      </c>
      <c r="C134" s="6" t="s">
        <v>10</v>
      </c>
      <c r="D134" s="66" t="s">
        <v>8</v>
      </c>
      <c r="E134" s="6" t="s">
        <v>9</v>
      </c>
      <c r="F134" s="7" t="s">
        <v>10</v>
      </c>
      <c r="G134" s="66" t="s">
        <v>8</v>
      </c>
      <c r="H134" s="6" t="s">
        <v>9</v>
      </c>
      <c r="I134" s="7" t="s">
        <v>10</v>
      </c>
      <c r="J134" s="66" t="s">
        <v>8</v>
      </c>
      <c r="K134" s="6" t="s">
        <v>9</v>
      </c>
      <c r="L134" s="7" t="s">
        <v>10</v>
      </c>
      <c r="M134" s="66" t="s">
        <v>8</v>
      </c>
      <c r="N134" s="6" t="s">
        <v>9</v>
      </c>
      <c r="O134" s="7" t="s">
        <v>10</v>
      </c>
      <c r="P134" s="66" t="s">
        <v>8</v>
      </c>
      <c r="Q134" s="6" t="s">
        <v>9</v>
      </c>
      <c r="R134" s="7" t="s">
        <v>10</v>
      </c>
      <c r="S134" s="66" t="s">
        <v>8</v>
      </c>
      <c r="T134" s="6" t="s">
        <v>9</v>
      </c>
      <c r="U134" s="7" t="s">
        <v>10</v>
      </c>
    </row>
    <row r="135" spans="1:21" x14ac:dyDescent="0.25">
      <c r="A135" s="27" t="s">
        <v>96</v>
      </c>
      <c r="B135" s="41">
        <v>100008844</v>
      </c>
      <c r="C135" s="41" t="s">
        <v>94</v>
      </c>
      <c r="D135" s="57"/>
      <c r="E135" s="84"/>
      <c r="F135" s="69"/>
      <c r="G135" s="57"/>
      <c r="H135" s="84"/>
      <c r="I135" s="69"/>
      <c r="J135" s="57"/>
      <c r="K135" s="84"/>
      <c r="L135" s="69"/>
      <c r="M135" s="67" t="s">
        <v>165</v>
      </c>
      <c r="N135" s="41">
        <v>100004294</v>
      </c>
      <c r="O135" s="90" t="s">
        <v>166</v>
      </c>
      <c r="P135" s="67"/>
      <c r="Q135" s="41"/>
      <c r="R135" s="90"/>
      <c r="S135" s="67"/>
      <c r="T135" s="41"/>
      <c r="U135" s="90"/>
    </row>
    <row r="136" spans="1:21" x14ac:dyDescent="0.25">
      <c r="A136" s="24"/>
      <c r="B136" s="39"/>
      <c r="C136" s="39"/>
      <c r="D136" s="50" t="s">
        <v>117</v>
      </c>
      <c r="E136" s="68">
        <v>100000030</v>
      </c>
      <c r="F136" s="69" t="s">
        <v>118</v>
      </c>
      <c r="G136" s="50" t="s">
        <v>117</v>
      </c>
      <c r="H136" s="68">
        <v>100000030</v>
      </c>
      <c r="I136" s="69" t="s">
        <v>118</v>
      </c>
      <c r="J136" s="50" t="s">
        <v>117</v>
      </c>
      <c r="K136" s="68">
        <v>100000030</v>
      </c>
      <c r="L136" s="69" t="s">
        <v>118</v>
      </c>
      <c r="M136" s="88" t="s">
        <v>117</v>
      </c>
      <c r="N136" s="37">
        <v>100000030</v>
      </c>
      <c r="O136" s="62" t="s">
        <v>118</v>
      </c>
      <c r="P136" s="88" t="s">
        <v>117</v>
      </c>
      <c r="Q136" s="37">
        <v>100000030</v>
      </c>
      <c r="R136" s="62" t="s">
        <v>118</v>
      </c>
      <c r="S136" s="88" t="s">
        <v>117</v>
      </c>
      <c r="T136" s="37">
        <v>100000030</v>
      </c>
      <c r="U136" s="62" t="s">
        <v>118</v>
      </c>
    </row>
    <row r="137" spans="1:21" x14ac:dyDescent="0.25">
      <c r="A137" s="24" t="s">
        <v>205</v>
      </c>
      <c r="B137" s="39">
        <v>100010843</v>
      </c>
      <c r="C137" s="39" t="s">
        <v>97</v>
      </c>
      <c r="D137" s="30"/>
      <c r="E137" s="41"/>
      <c r="F137" s="81"/>
      <c r="G137" s="30"/>
      <c r="H137" s="41"/>
      <c r="I137" s="81"/>
      <c r="J137" s="57"/>
      <c r="K137" s="84"/>
      <c r="L137" s="69"/>
      <c r="M137" s="57" t="s">
        <v>164</v>
      </c>
      <c r="N137" s="84">
        <v>88017017</v>
      </c>
      <c r="O137" s="69" t="s">
        <v>167</v>
      </c>
      <c r="P137" s="57" t="s">
        <v>164</v>
      </c>
      <c r="Q137" s="84">
        <v>88017017</v>
      </c>
      <c r="R137" s="69" t="s">
        <v>167</v>
      </c>
      <c r="S137" s="57" t="s">
        <v>164</v>
      </c>
      <c r="T137" s="84">
        <v>88017017</v>
      </c>
      <c r="U137" s="69" t="s">
        <v>167</v>
      </c>
    </row>
    <row r="138" spans="1:21" x14ac:dyDescent="0.25">
      <c r="A138" s="27"/>
      <c r="B138" s="41"/>
      <c r="C138" s="41"/>
      <c r="D138" s="57" t="s">
        <v>111</v>
      </c>
      <c r="E138" s="84">
        <v>85757743</v>
      </c>
      <c r="F138" s="69" t="s">
        <v>112</v>
      </c>
      <c r="G138" s="57" t="s">
        <v>111</v>
      </c>
      <c r="H138" s="84">
        <v>85757743</v>
      </c>
      <c r="I138" s="69" t="s">
        <v>112</v>
      </c>
      <c r="J138" s="57" t="s">
        <v>111</v>
      </c>
      <c r="K138" s="84">
        <v>85757743</v>
      </c>
      <c r="L138" s="69" t="s">
        <v>112</v>
      </c>
      <c r="M138" s="30"/>
      <c r="N138" s="41"/>
      <c r="O138" s="81"/>
      <c r="P138" s="30"/>
      <c r="Q138" s="41"/>
      <c r="R138" s="81"/>
      <c r="S138" s="30"/>
      <c r="T138" s="41"/>
      <c r="U138" s="81"/>
    </row>
    <row r="139" spans="1:21" x14ac:dyDescent="0.25">
      <c r="A139" s="24"/>
      <c r="B139" s="39"/>
      <c r="C139" s="39"/>
      <c r="D139" s="31"/>
      <c r="E139" s="39"/>
      <c r="F139" s="61"/>
      <c r="G139" s="31"/>
      <c r="H139" s="39"/>
      <c r="I139" s="61"/>
      <c r="J139" s="31"/>
      <c r="K139" s="39"/>
      <c r="L139" s="61"/>
      <c r="M139" s="31"/>
      <c r="N139" s="39"/>
      <c r="O139" s="61"/>
      <c r="P139" s="31"/>
      <c r="Q139" s="39"/>
      <c r="R139" s="61"/>
      <c r="S139" s="31"/>
      <c r="T139" s="39"/>
      <c r="U139" s="61"/>
    </row>
    <row r="140" spans="1:21" x14ac:dyDescent="0.25">
      <c r="A140" s="852" t="s">
        <v>104</v>
      </c>
      <c r="B140" s="827"/>
      <c r="C140" s="828"/>
      <c r="D140" s="826" t="s">
        <v>104</v>
      </c>
      <c r="E140" s="827"/>
      <c r="F140" s="828"/>
      <c r="G140" s="826" t="s">
        <v>104</v>
      </c>
      <c r="H140" s="827"/>
      <c r="I140" s="828"/>
      <c r="J140" s="826" t="s">
        <v>104</v>
      </c>
      <c r="K140" s="827"/>
      <c r="L140" s="828"/>
      <c r="M140" s="826" t="s">
        <v>104</v>
      </c>
      <c r="N140" s="827"/>
      <c r="O140" s="828"/>
      <c r="P140" s="826" t="s">
        <v>104</v>
      </c>
      <c r="Q140" s="827"/>
      <c r="R140" s="828"/>
      <c r="S140" s="826" t="s">
        <v>104</v>
      </c>
      <c r="T140" s="827"/>
      <c r="U140" s="828"/>
    </row>
    <row r="141" spans="1:21" x14ac:dyDescent="0.25">
      <c r="A141" s="86" t="s">
        <v>8</v>
      </c>
      <c r="B141" s="6" t="s">
        <v>9</v>
      </c>
      <c r="C141" s="6" t="s">
        <v>10</v>
      </c>
      <c r="D141" s="66" t="s">
        <v>8</v>
      </c>
      <c r="E141" s="6" t="s">
        <v>9</v>
      </c>
      <c r="F141" s="7" t="s">
        <v>10</v>
      </c>
      <c r="G141" s="66" t="s">
        <v>8</v>
      </c>
      <c r="H141" s="6" t="s">
        <v>9</v>
      </c>
      <c r="I141" s="7" t="s">
        <v>10</v>
      </c>
      <c r="J141" s="66" t="s">
        <v>8</v>
      </c>
      <c r="K141" s="6" t="s">
        <v>9</v>
      </c>
      <c r="L141" s="7" t="s">
        <v>10</v>
      </c>
      <c r="M141" s="66" t="s">
        <v>8</v>
      </c>
      <c r="N141" s="6" t="s">
        <v>9</v>
      </c>
      <c r="O141" s="7" t="s">
        <v>10</v>
      </c>
      <c r="P141" s="66" t="s">
        <v>8</v>
      </c>
      <c r="Q141" s="6" t="s">
        <v>9</v>
      </c>
      <c r="R141" s="7" t="s">
        <v>10</v>
      </c>
      <c r="S141" s="66" t="s">
        <v>8</v>
      </c>
      <c r="T141" s="6" t="s">
        <v>9</v>
      </c>
      <c r="U141" s="7" t="s">
        <v>10</v>
      </c>
    </row>
    <row r="142" spans="1:21" x14ac:dyDescent="0.25">
      <c r="A142" s="86"/>
      <c r="B142" s="6"/>
      <c r="C142" s="6"/>
      <c r="D142" s="66"/>
      <c r="E142" s="6"/>
      <c r="F142" s="7"/>
      <c r="G142" s="71" t="s">
        <v>125</v>
      </c>
      <c r="H142" s="43">
        <v>88027318</v>
      </c>
      <c r="I142" s="65" t="s">
        <v>126</v>
      </c>
      <c r="J142" s="71" t="s">
        <v>149</v>
      </c>
      <c r="K142" s="32">
        <v>100005100</v>
      </c>
      <c r="L142" s="33"/>
      <c r="M142" s="71"/>
      <c r="N142" s="32"/>
      <c r="O142" s="33"/>
      <c r="P142" s="71"/>
      <c r="Q142" s="32"/>
      <c r="R142" s="33"/>
      <c r="S142" s="71"/>
      <c r="T142" s="32"/>
      <c r="U142" s="33"/>
    </row>
    <row r="143" spans="1:21" x14ac:dyDescent="0.25">
      <c r="A143" s="86"/>
      <c r="B143" s="6"/>
      <c r="C143" s="6"/>
      <c r="D143" s="66"/>
      <c r="E143" s="6"/>
      <c r="F143" s="7"/>
      <c r="G143" s="71" t="s">
        <v>127</v>
      </c>
      <c r="H143" s="43">
        <v>88027319</v>
      </c>
      <c r="I143" s="65" t="s">
        <v>129</v>
      </c>
      <c r="J143" s="71" t="s">
        <v>150</v>
      </c>
      <c r="K143" s="32">
        <v>88027313</v>
      </c>
      <c r="L143" s="33"/>
      <c r="M143" s="71"/>
      <c r="N143" s="32"/>
      <c r="O143" s="33"/>
      <c r="P143" s="71"/>
      <c r="Q143" s="32"/>
      <c r="R143" s="33"/>
      <c r="S143" s="71"/>
      <c r="T143" s="32"/>
      <c r="U143" s="33"/>
    </row>
    <row r="144" spans="1:21" x14ac:dyDescent="0.25">
      <c r="A144" s="86"/>
      <c r="B144" s="6"/>
      <c r="C144" s="6"/>
      <c r="D144" s="66"/>
      <c r="E144" s="6"/>
      <c r="F144" s="7"/>
      <c r="G144" s="71" t="s">
        <v>128</v>
      </c>
      <c r="H144" s="43">
        <v>88027320</v>
      </c>
      <c r="I144" s="65" t="s">
        <v>130</v>
      </c>
      <c r="J144" s="71"/>
      <c r="K144" s="32"/>
      <c r="L144" s="33"/>
      <c r="M144" s="71" t="s">
        <v>154</v>
      </c>
      <c r="N144" s="43">
        <v>88027314</v>
      </c>
      <c r="O144" s="33"/>
      <c r="P144" s="71"/>
      <c r="Q144" s="43"/>
      <c r="R144" s="33"/>
      <c r="S144" s="71"/>
      <c r="T144" s="43"/>
      <c r="U144" s="33"/>
    </row>
    <row r="145" spans="1:21" x14ac:dyDescent="0.25">
      <c r="A145" s="86"/>
      <c r="B145" s="6"/>
      <c r="C145" s="6"/>
      <c r="D145" s="66"/>
      <c r="E145" s="6"/>
      <c r="F145" s="7"/>
      <c r="G145" s="71" t="s">
        <v>138</v>
      </c>
      <c r="H145" s="43">
        <v>88027320</v>
      </c>
      <c r="I145" s="65" t="s">
        <v>160</v>
      </c>
      <c r="J145" s="71" t="s">
        <v>152</v>
      </c>
      <c r="K145" s="32">
        <v>88027206</v>
      </c>
      <c r="L145" s="33"/>
      <c r="M145" s="71"/>
      <c r="N145" s="32"/>
      <c r="O145" s="33"/>
      <c r="P145" s="71"/>
      <c r="Q145" s="32"/>
      <c r="R145" s="33"/>
      <c r="S145" s="71"/>
      <c r="T145" s="32"/>
      <c r="U145" s="33"/>
    </row>
    <row r="146" spans="1:21" x14ac:dyDescent="0.25">
      <c r="A146" s="86"/>
      <c r="B146" s="6"/>
      <c r="C146" s="6"/>
      <c r="D146" s="66"/>
      <c r="E146" s="6"/>
      <c r="F146" s="7"/>
      <c r="G146" s="71"/>
      <c r="H146" s="32"/>
      <c r="I146" s="33"/>
      <c r="J146" s="71" t="s">
        <v>151</v>
      </c>
      <c r="K146" s="32">
        <v>88027324</v>
      </c>
      <c r="L146" s="33"/>
      <c r="M146" s="71"/>
      <c r="N146" s="32"/>
      <c r="O146" s="33"/>
      <c r="P146" s="71"/>
      <c r="Q146" s="32"/>
      <c r="R146" s="33"/>
      <c r="S146" s="71"/>
      <c r="T146" s="32"/>
      <c r="U146" s="33"/>
    </row>
    <row r="147" spans="1:21" x14ac:dyDescent="0.25">
      <c r="A147" s="86"/>
      <c r="B147" s="6"/>
      <c r="C147" s="6"/>
      <c r="D147" s="66"/>
      <c r="E147" s="6"/>
      <c r="F147" s="7"/>
      <c r="G147" s="66"/>
      <c r="H147" s="6"/>
      <c r="I147" s="7"/>
      <c r="J147" s="71"/>
      <c r="K147" s="32"/>
      <c r="L147" s="33"/>
      <c r="M147" s="71" t="s">
        <v>153</v>
      </c>
      <c r="N147" s="43">
        <v>88027325</v>
      </c>
      <c r="O147" s="33"/>
      <c r="P147" s="71"/>
      <c r="Q147" s="43"/>
      <c r="R147" s="33"/>
      <c r="S147" s="71"/>
      <c r="T147" s="43"/>
      <c r="U147" s="33"/>
    </row>
    <row r="148" spans="1:21" x14ac:dyDescent="0.25">
      <c r="A148" s="829" t="s">
        <v>6</v>
      </c>
      <c r="B148" s="824"/>
      <c r="C148" s="825"/>
      <c r="D148" s="823" t="s">
        <v>6</v>
      </c>
      <c r="E148" s="824"/>
      <c r="F148" s="825"/>
      <c r="G148" s="823" t="s">
        <v>6</v>
      </c>
      <c r="H148" s="824"/>
      <c r="I148" s="825"/>
      <c r="J148" s="823" t="s">
        <v>6</v>
      </c>
      <c r="K148" s="824"/>
      <c r="L148" s="825"/>
      <c r="M148" s="823" t="s">
        <v>6</v>
      </c>
      <c r="N148" s="824"/>
      <c r="O148" s="825"/>
      <c r="P148" s="823" t="s">
        <v>6</v>
      </c>
      <c r="Q148" s="824"/>
      <c r="R148" s="825"/>
      <c r="S148" s="823" t="s">
        <v>6</v>
      </c>
      <c r="T148" s="824"/>
      <c r="U148" s="825"/>
    </row>
    <row r="149" spans="1:21" x14ac:dyDescent="0.25">
      <c r="A149" s="829" t="s">
        <v>186</v>
      </c>
      <c r="B149" s="824"/>
      <c r="C149" s="825"/>
      <c r="D149" s="823" t="s">
        <v>186</v>
      </c>
      <c r="E149" s="824"/>
      <c r="F149" s="825"/>
      <c r="G149" s="823" t="s">
        <v>186</v>
      </c>
      <c r="H149" s="824"/>
      <c r="I149" s="825"/>
      <c r="J149" s="823" t="s">
        <v>186</v>
      </c>
      <c r="K149" s="824"/>
      <c r="L149" s="825"/>
      <c r="M149" s="823" t="s">
        <v>186</v>
      </c>
      <c r="N149" s="824"/>
      <c r="O149" s="825"/>
      <c r="P149" s="823" t="s">
        <v>186</v>
      </c>
      <c r="Q149" s="824"/>
      <c r="R149" s="830"/>
      <c r="S149" s="829" t="s">
        <v>186</v>
      </c>
      <c r="T149" s="824"/>
      <c r="U149" s="830"/>
    </row>
    <row r="150" spans="1:21" x14ac:dyDescent="0.25">
      <c r="A150" s="86" t="s">
        <v>8</v>
      </c>
      <c r="B150" s="6" t="s">
        <v>9</v>
      </c>
      <c r="C150" s="6" t="s">
        <v>10</v>
      </c>
      <c r="D150" s="66" t="s">
        <v>8</v>
      </c>
      <c r="E150" s="6" t="s">
        <v>9</v>
      </c>
      <c r="F150" s="7" t="s">
        <v>10</v>
      </c>
      <c r="G150" s="66" t="s">
        <v>8</v>
      </c>
      <c r="H150" s="6" t="s">
        <v>9</v>
      </c>
      <c r="I150" s="7" t="s">
        <v>10</v>
      </c>
      <c r="J150" s="66" t="s">
        <v>8</v>
      </c>
      <c r="K150" s="6" t="s">
        <v>9</v>
      </c>
      <c r="L150" s="7" t="s">
        <v>10</v>
      </c>
      <c r="M150" s="66" t="s">
        <v>8</v>
      </c>
      <c r="N150" s="6" t="s">
        <v>9</v>
      </c>
      <c r="O150" s="7" t="s">
        <v>10</v>
      </c>
      <c r="P150" s="66" t="s">
        <v>8</v>
      </c>
      <c r="Q150" s="6" t="s">
        <v>9</v>
      </c>
      <c r="R150" s="7" t="s">
        <v>10</v>
      </c>
      <c r="S150" s="66" t="s">
        <v>8</v>
      </c>
      <c r="T150" s="6" t="s">
        <v>9</v>
      </c>
      <c r="U150" s="7" t="s">
        <v>10</v>
      </c>
    </row>
    <row r="151" spans="1:21" x14ac:dyDescent="0.25">
      <c r="A151" s="21" t="s">
        <v>14</v>
      </c>
      <c r="B151" s="38">
        <v>89529060</v>
      </c>
      <c r="C151" s="38" t="s">
        <v>15</v>
      </c>
      <c r="D151" s="51" t="s">
        <v>119</v>
      </c>
      <c r="E151" s="72">
        <v>89529085</v>
      </c>
      <c r="F151" s="73" t="s">
        <v>120</v>
      </c>
      <c r="G151" s="51" t="s">
        <v>137</v>
      </c>
      <c r="H151" s="72">
        <v>100001580</v>
      </c>
      <c r="I151" s="73" t="s">
        <v>133</v>
      </c>
      <c r="J151" s="51" t="s">
        <v>147</v>
      </c>
      <c r="K151" s="72">
        <v>100001580</v>
      </c>
      <c r="L151" s="73" t="s">
        <v>133</v>
      </c>
      <c r="M151" s="51"/>
      <c r="N151" s="72"/>
      <c r="O151" s="73"/>
      <c r="P151" s="51"/>
      <c r="Q151" s="72"/>
      <c r="R151" s="73"/>
      <c r="S151" s="51"/>
      <c r="T151" s="72"/>
      <c r="U151" s="73"/>
    </row>
    <row r="152" spans="1:21" x14ac:dyDescent="0.25">
      <c r="A152" s="21"/>
      <c r="B152" s="38"/>
      <c r="C152" s="38"/>
      <c r="D152" s="51"/>
      <c r="E152" s="72"/>
      <c r="F152" s="73"/>
      <c r="G152" s="51" t="s">
        <v>159</v>
      </c>
      <c r="H152" s="72">
        <v>100001581</v>
      </c>
      <c r="I152" s="73" t="s">
        <v>134</v>
      </c>
      <c r="J152" s="51" t="s">
        <v>148</v>
      </c>
      <c r="K152" s="72">
        <v>100001581</v>
      </c>
      <c r="L152" s="73" t="s">
        <v>134</v>
      </c>
      <c r="M152" s="51"/>
      <c r="N152" s="72"/>
      <c r="O152" s="73"/>
      <c r="P152" s="51"/>
      <c r="Q152" s="72"/>
      <c r="R152" s="73"/>
      <c r="S152" s="51"/>
      <c r="T152" s="72"/>
      <c r="U152" s="73"/>
    </row>
    <row r="153" spans="1:21" x14ac:dyDescent="0.25">
      <c r="A153" s="21" t="s">
        <v>16</v>
      </c>
      <c r="B153" s="38">
        <v>89997035</v>
      </c>
      <c r="C153" s="38" t="s">
        <v>17</v>
      </c>
      <c r="D153" s="51" t="s">
        <v>121</v>
      </c>
      <c r="E153" s="72">
        <v>89997049</v>
      </c>
      <c r="F153" s="73" t="s">
        <v>122</v>
      </c>
      <c r="G153" s="51" t="s">
        <v>301</v>
      </c>
      <c r="H153" s="72">
        <v>89557001</v>
      </c>
      <c r="I153" s="73" t="s">
        <v>135</v>
      </c>
      <c r="J153" s="51" t="s">
        <v>156</v>
      </c>
      <c r="K153" s="72">
        <v>89997045</v>
      </c>
      <c r="L153" s="73" t="s">
        <v>155</v>
      </c>
      <c r="M153" s="51"/>
      <c r="N153" s="72"/>
      <c r="O153" s="73"/>
      <c r="P153" s="51"/>
      <c r="Q153" s="72"/>
      <c r="R153" s="73"/>
      <c r="S153" s="51"/>
      <c r="T153" s="72"/>
      <c r="U153" s="73"/>
    </row>
    <row r="154" spans="1:21" x14ac:dyDescent="0.25">
      <c r="A154" s="21"/>
      <c r="B154" s="38"/>
      <c r="C154" s="38"/>
      <c r="D154" s="51"/>
      <c r="E154" s="72"/>
      <c r="F154" s="73"/>
      <c r="G154" s="51" t="s">
        <v>301</v>
      </c>
      <c r="H154" s="72">
        <v>89557002</v>
      </c>
      <c r="I154" s="73" t="s">
        <v>136</v>
      </c>
      <c r="J154" s="51"/>
      <c r="K154" s="72"/>
      <c r="L154" s="73"/>
      <c r="M154" s="51"/>
      <c r="N154" s="72"/>
      <c r="O154" s="73"/>
      <c r="P154" s="51"/>
      <c r="Q154" s="72"/>
      <c r="R154" s="73"/>
      <c r="S154" s="8"/>
      <c r="T154" s="23"/>
      <c r="U154" s="61"/>
    </row>
    <row r="155" spans="1:21" x14ac:dyDescent="0.25">
      <c r="A155" s="35" t="s">
        <v>375</v>
      </c>
      <c r="B155" s="42">
        <v>100018088</v>
      </c>
      <c r="C155" s="42" t="s">
        <v>377</v>
      </c>
      <c r="D155" s="35" t="s">
        <v>375</v>
      </c>
      <c r="E155" s="42">
        <v>100018088</v>
      </c>
      <c r="F155" s="42" t="s">
        <v>377</v>
      </c>
      <c r="G155" s="35" t="s">
        <v>375</v>
      </c>
      <c r="H155" s="42">
        <v>100018088</v>
      </c>
      <c r="I155" s="42" t="s">
        <v>377</v>
      </c>
      <c r="J155" s="35" t="s">
        <v>375</v>
      </c>
      <c r="K155" s="42">
        <v>100018088</v>
      </c>
      <c r="L155" s="42" t="s">
        <v>377</v>
      </c>
      <c r="M155" s="35" t="s">
        <v>375</v>
      </c>
      <c r="N155" s="42">
        <v>100018088</v>
      </c>
      <c r="O155" s="42" t="s">
        <v>377</v>
      </c>
      <c r="P155" s="35" t="s">
        <v>375</v>
      </c>
      <c r="Q155" s="42">
        <v>100018088</v>
      </c>
      <c r="R155" s="42" t="s">
        <v>377</v>
      </c>
      <c r="S155" s="35" t="s">
        <v>375</v>
      </c>
      <c r="T155" s="42">
        <v>100018088</v>
      </c>
      <c r="U155" s="42" t="s">
        <v>377</v>
      </c>
    </row>
    <row r="156" spans="1:21" x14ac:dyDescent="0.25">
      <c r="A156" s="35" t="s">
        <v>376</v>
      </c>
      <c r="B156" s="42">
        <v>100018089</v>
      </c>
      <c r="C156" s="42" t="s">
        <v>378</v>
      </c>
      <c r="D156" s="35" t="s">
        <v>376</v>
      </c>
      <c r="E156" s="42">
        <v>100018089</v>
      </c>
      <c r="F156" s="42" t="s">
        <v>378</v>
      </c>
      <c r="G156" s="35" t="s">
        <v>376</v>
      </c>
      <c r="H156" s="42">
        <v>100018089</v>
      </c>
      <c r="I156" s="42" t="s">
        <v>378</v>
      </c>
      <c r="J156" s="35" t="s">
        <v>376</v>
      </c>
      <c r="K156" s="42">
        <v>100018089</v>
      </c>
      <c r="L156" s="42" t="s">
        <v>378</v>
      </c>
      <c r="M156" s="35" t="s">
        <v>376</v>
      </c>
      <c r="N156" s="42">
        <v>100018089</v>
      </c>
      <c r="O156" s="42" t="s">
        <v>378</v>
      </c>
      <c r="P156" s="35" t="s">
        <v>376</v>
      </c>
      <c r="Q156" s="42">
        <v>100018089</v>
      </c>
      <c r="R156" s="42" t="s">
        <v>378</v>
      </c>
      <c r="S156" s="35" t="s">
        <v>376</v>
      </c>
      <c r="T156" s="42">
        <v>100018089</v>
      </c>
      <c r="U156" s="42" t="s">
        <v>378</v>
      </c>
    </row>
    <row r="157" spans="1:21" x14ac:dyDescent="0.2">
      <c r="A157" s="35" t="s">
        <v>358</v>
      </c>
      <c r="B157" s="244">
        <v>100018090</v>
      </c>
      <c r="C157" s="244" t="s">
        <v>372</v>
      </c>
      <c r="D157" s="35" t="s">
        <v>358</v>
      </c>
      <c r="E157" s="244">
        <v>100018090</v>
      </c>
      <c r="F157" s="244" t="s">
        <v>372</v>
      </c>
      <c r="G157" s="35" t="s">
        <v>358</v>
      </c>
      <c r="H157" s="244">
        <v>100018090</v>
      </c>
      <c r="I157" s="244" t="s">
        <v>372</v>
      </c>
      <c r="J157" s="35" t="s">
        <v>358</v>
      </c>
      <c r="K157" s="244">
        <v>100018090</v>
      </c>
      <c r="L157" s="244" t="s">
        <v>372</v>
      </c>
      <c r="M157" s="35" t="s">
        <v>358</v>
      </c>
      <c r="N157" s="244">
        <v>100018090</v>
      </c>
      <c r="O157" s="244" t="s">
        <v>372</v>
      </c>
      <c r="P157" s="35" t="s">
        <v>358</v>
      </c>
      <c r="Q157" s="244">
        <v>100018090</v>
      </c>
      <c r="R157" s="244" t="s">
        <v>372</v>
      </c>
      <c r="S157" s="35" t="s">
        <v>358</v>
      </c>
      <c r="T157" s="244">
        <v>100018090</v>
      </c>
      <c r="U157" s="244" t="s">
        <v>372</v>
      </c>
    </row>
    <row r="158" spans="1:21" x14ac:dyDescent="0.2">
      <c r="A158" s="35" t="s">
        <v>359</v>
      </c>
      <c r="B158" s="244">
        <v>100018091</v>
      </c>
      <c r="C158" s="244" t="s">
        <v>373</v>
      </c>
      <c r="D158" s="35" t="s">
        <v>359</v>
      </c>
      <c r="E158" s="244">
        <v>100018091</v>
      </c>
      <c r="F158" s="244" t="s">
        <v>373</v>
      </c>
      <c r="G158" s="35" t="s">
        <v>359</v>
      </c>
      <c r="H158" s="244">
        <v>100018091</v>
      </c>
      <c r="I158" s="244" t="s">
        <v>373</v>
      </c>
      <c r="J158" s="35" t="s">
        <v>359</v>
      </c>
      <c r="K158" s="244">
        <v>100018091</v>
      </c>
      <c r="L158" s="244" t="s">
        <v>373</v>
      </c>
      <c r="M158" s="35" t="s">
        <v>359</v>
      </c>
      <c r="N158" s="244">
        <v>100018091</v>
      </c>
      <c r="O158" s="244" t="s">
        <v>373</v>
      </c>
      <c r="P158" s="35" t="s">
        <v>359</v>
      </c>
      <c r="Q158" s="244">
        <v>100018091</v>
      </c>
      <c r="R158" s="244" t="s">
        <v>373</v>
      </c>
      <c r="S158" s="35" t="s">
        <v>359</v>
      </c>
      <c r="T158" s="244">
        <v>100018091</v>
      </c>
      <c r="U158" s="244" t="s">
        <v>373</v>
      </c>
    </row>
    <row r="159" spans="1:21" x14ac:dyDescent="0.2">
      <c r="A159" s="35" t="s">
        <v>360</v>
      </c>
      <c r="B159" s="244">
        <v>100018092</v>
      </c>
      <c r="C159" s="244" t="s">
        <v>374</v>
      </c>
      <c r="D159" s="35" t="s">
        <v>360</v>
      </c>
      <c r="E159" s="244">
        <v>100018092</v>
      </c>
      <c r="F159" s="244" t="s">
        <v>374</v>
      </c>
      <c r="G159" s="35" t="s">
        <v>360</v>
      </c>
      <c r="H159" s="244">
        <v>100018092</v>
      </c>
      <c r="I159" s="244" t="s">
        <v>374</v>
      </c>
      <c r="J159" s="35" t="s">
        <v>360</v>
      </c>
      <c r="K159" s="244">
        <v>100018092</v>
      </c>
      <c r="L159" s="244" t="s">
        <v>374</v>
      </c>
      <c r="M159" s="35" t="s">
        <v>360</v>
      </c>
      <c r="N159" s="244">
        <v>100018092</v>
      </c>
      <c r="O159" s="244" t="s">
        <v>374</v>
      </c>
      <c r="P159" s="35" t="s">
        <v>360</v>
      </c>
      <c r="Q159" s="244">
        <v>100018092</v>
      </c>
      <c r="R159" s="244" t="s">
        <v>374</v>
      </c>
      <c r="S159" s="35" t="s">
        <v>360</v>
      </c>
      <c r="T159" s="244">
        <v>100018092</v>
      </c>
      <c r="U159" s="244" t="s">
        <v>374</v>
      </c>
    </row>
    <row r="160" spans="1:21" x14ac:dyDescent="0.2">
      <c r="A160" s="35" t="s">
        <v>361</v>
      </c>
      <c r="B160" s="244">
        <v>100018093</v>
      </c>
      <c r="C160" s="244" t="s">
        <v>367</v>
      </c>
      <c r="D160" s="35" t="s">
        <v>361</v>
      </c>
      <c r="E160" s="244">
        <v>100018093</v>
      </c>
      <c r="F160" s="244" t="s">
        <v>367</v>
      </c>
      <c r="G160" s="35" t="s">
        <v>361</v>
      </c>
      <c r="H160" s="244">
        <v>100018093</v>
      </c>
      <c r="I160" s="244" t="s">
        <v>367</v>
      </c>
      <c r="J160" s="35" t="s">
        <v>361</v>
      </c>
      <c r="K160" s="244">
        <v>100018093</v>
      </c>
      <c r="L160" s="244" t="s">
        <v>367</v>
      </c>
      <c r="M160" s="35" t="s">
        <v>361</v>
      </c>
      <c r="N160" s="244">
        <v>100018093</v>
      </c>
      <c r="O160" s="244" t="s">
        <v>367</v>
      </c>
      <c r="P160" s="35" t="s">
        <v>361</v>
      </c>
      <c r="Q160" s="244">
        <v>100018093</v>
      </c>
      <c r="R160" s="244" t="s">
        <v>367</v>
      </c>
      <c r="S160" s="35" t="s">
        <v>361</v>
      </c>
      <c r="T160" s="244">
        <v>100018093</v>
      </c>
      <c r="U160" s="244" t="s">
        <v>367</v>
      </c>
    </row>
    <row r="161" spans="1:21" x14ac:dyDescent="0.2">
      <c r="A161" s="35" t="s">
        <v>362</v>
      </c>
      <c r="B161" s="244">
        <v>100018094</v>
      </c>
      <c r="C161" s="244" t="s">
        <v>368</v>
      </c>
      <c r="D161" s="35" t="s">
        <v>362</v>
      </c>
      <c r="E161" s="244">
        <v>100018094</v>
      </c>
      <c r="F161" s="244" t="s">
        <v>368</v>
      </c>
      <c r="G161" s="35" t="s">
        <v>362</v>
      </c>
      <c r="H161" s="244">
        <v>100018094</v>
      </c>
      <c r="I161" s="244" t="s">
        <v>368</v>
      </c>
      <c r="J161" s="35" t="s">
        <v>362</v>
      </c>
      <c r="K161" s="244">
        <v>100018094</v>
      </c>
      <c r="L161" s="244" t="s">
        <v>368</v>
      </c>
      <c r="M161" s="35" t="s">
        <v>362</v>
      </c>
      <c r="N161" s="244">
        <v>100018094</v>
      </c>
      <c r="O161" s="244" t="s">
        <v>368</v>
      </c>
      <c r="P161" s="35" t="s">
        <v>362</v>
      </c>
      <c r="Q161" s="244">
        <v>100018094</v>
      </c>
      <c r="R161" s="244" t="s">
        <v>368</v>
      </c>
      <c r="S161" s="35" t="s">
        <v>362</v>
      </c>
      <c r="T161" s="244">
        <v>100018094</v>
      </c>
      <c r="U161" s="244" t="s">
        <v>368</v>
      </c>
    </row>
    <row r="162" spans="1:21" x14ac:dyDescent="0.2">
      <c r="A162" s="35" t="s">
        <v>363</v>
      </c>
      <c r="B162" s="244">
        <v>100018095</v>
      </c>
      <c r="C162" s="244" t="s">
        <v>369</v>
      </c>
      <c r="D162" s="35" t="s">
        <v>363</v>
      </c>
      <c r="E162" s="244">
        <v>100018095</v>
      </c>
      <c r="F162" s="244" t="s">
        <v>369</v>
      </c>
      <c r="G162" s="35" t="s">
        <v>363</v>
      </c>
      <c r="H162" s="244">
        <v>100018095</v>
      </c>
      <c r="I162" s="244" t="s">
        <v>369</v>
      </c>
      <c r="J162" s="35" t="s">
        <v>363</v>
      </c>
      <c r="K162" s="244">
        <v>100018095</v>
      </c>
      <c r="L162" s="244" t="s">
        <v>369</v>
      </c>
      <c r="M162" s="35" t="s">
        <v>363</v>
      </c>
      <c r="N162" s="244">
        <v>100018095</v>
      </c>
      <c r="O162" s="244" t="s">
        <v>369</v>
      </c>
      <c r="P162" s="35" t="s">
        <v>363</v>
      </c>
      <c r="Q162" s="244">
        <v>100018095</v>
      </c>
      <c r="R162" s="244" t="s">
        <v>369</v>
      </c>
      <c r="S162" s="35" t="s">
        <v>363</v>
      </c>
      <c r="T162" s="244">
        <v>100018095</v>
      </c>
      <c r="U162" s="244" t="s">
        <v>369</v>
      </c>
    </row>
    <row r="163" spans="1:21" x14ac:dyDescent="0.2">
      <c r="A163" s="35" t="s">
        <v>364</v>
      </c>
      <c r="B163" s="244">
        <v>100018096</v>
      </c>
      <c r="C163" s="244" t="s">
        <v>370</v>
      </c>
      <c r="D163" s="35" t="s">
        <v>364</v>
      </c>
      <c r="E163" s="244">
        <v>100018096</v>
      </c>
      <c r="F163" s="244" t="s">
        <v>370</v>
      </c>
      <c r="G163" s="35" t="s">
        <v>364</v>
      </c>
      <c r="H163" s="244">
        <v>100018096</v>
      </c>
      <c r="I163" s="244" t="s">
        <v>370</v>
      </c>
      <c r="J163" s="35" t="s">
        <v>364</v>
      </c>
      <c r="K163" s="244">
        <v>100018096</v>
      </c>
      <c r="L163" s="244" t="s">
        <v>370</v>
      </c>
      <c r="M163" s="35" t="s">
        <v>364</v>
      </c>
      <c r="N163" s="244">
        <v>100018096</v>
      </c>
      <c r="O163" s="244" t="s">
        <v>370</v>
      </c>
      <c r="P163" s="35" t="s">
        <v>364</v>
      </c>
      <c r="Q163" s="244">
        <v>100018096</v>
      </c>
      <c r="R163" s="244" t="s">
        <v>370</v>
      </c>
      <c r="S163" s="35" t="s">
        <v>364</v>
      </c>
      <c r="T163" s="244">
        <v>100018096</v>
      </c>
      <c r="U163" s="244" t="s">
        <v>370</v>
      </c>
    </row>
    <row r="164" spans="1:21" x14ac:dyDescent="0.2">
      <c r="A164" s="35" t="s">
        <v>365</v>
      </c>
      <c r="B164" s="244">
        <v>100018097</v>
      </c>
      <c r="C164" s="244" t="s">
        <v>371</v>
      </c>
      <c r="D164" s="35" t="s">
        <v>365</v>
      </c>
      <c r="E164" s="244">
        <v>100018097</v>
      </c>
      <c r="F164" s="244" t="s">
        <v>371</v>
      </c>
      <c r="G164" s="35" t="s">
        <v>365</v>
      </c>
      <c r="H164" s="244">
        <v>100018097</v>
      </c>
      <c r="I164" s="244" t="s">
        <v>371</v>
      </c>
      <c r="J164" s="35" t="s">
        <v>365</v>
      </c>
      <c r="K164" s="244">
        <v>100018097</v>
      </c>
      <c r="L164" s="244" t="s">
        <v>371</v>
      </c>
      <c r="M164" s="35" t="s">
        <v>365</v>
      </c>
      <c r="N164" s="244">
        <v>100018097</v>
      </c>
      <c r="O164" s="244" t="s">
        <v>371</v>
      </c>
      <c r="P164" s="35" t="s">
        <v>365</v>
      </c>
      <c r="Q164" s="244">
        <v>100018097</v>
      </c>
      <c r="R164" s="244" t="s">
        <v>371</v>
      </c>
      <c r="S164" s="35" t="s">
        <v>365</v>
      </c>
      <c r="T164" s="244">
        <v>100018097</v>
      </c>
      <c r="U164" s="244" t="s">
        <v>371</v>
      </c>
    </row>
    <row r="165" spans="1:21" x14ac:dyDescent="0.25">
      <c r="A165" s="24" t="s">
        <v>379</v>
      </c>
      <c r="B165" s="37">
        <v>100007837</v>
      </c>
      <c r="C165" s="37" t="s">
        <v>18</v>
      </c>
      <c r="D165" s="24" t="s">
        <v>366</v>
      </c>
      <c r="E165" s="39">
        <v>100007837</v>
      </c>
      <c r="F165" s="39" t="s">
        <v>18</v>
      </c>
      <c r="G165" s="24" t="s">
        <v>380</v>
      </c>
      <c r="H165" s="37">
        <v>100007834</v>
      </c>
      <c r="I165" s="37" t="s">
        <v>184</v>
      </c>
      <c r="J165" s="31" t="s">
        <v>381</v>
      </c>
      <c r="K165" s="37">
        <v>100007835</v>
      </c>
      <c r="L165" s="62" t="s">
        <v>157</v>
      </c>
      <c r="M165" s="31"/>
      <c r="N165" s="37"/>
      <c r="O165" s="62"/>
      <c r="P165" s="31" t="s">
        <v>383</v>
      </c>
      <c r="Q165" s="37">
        <v>100007836</v>
      </c>
      <c r="R165" s="62" t="s">
        <v>168</v>
      </c>
      <c r="S165" s="31" t="s">
        <v>179</v>
      </c>
      <c r="T165" s="37">
        <v>100007827</v>
      </c>
      <c r="U165" s="62" t="s">
        <v>180</v>
      </c>
    </row>
    <row r="166" spans="1:21" x14ac:dyDescent="0.25">
      <c r="A166" s="49"/>
      <c r="B166" s="48"/>
      <c r="C166" s="49"/>
      <c r="D166" s="79"/>
      <c r="E166" s="48"/>
      <c r="F166" s="64"/>
      <c r="G166" s="49"/>
      <c r="H166" s="48"/>
      <c r="I166" s="49"/>
      <c r="J166" s="31" t="s">
        <v>382</v>
      </c>
      <c r="K166" s="43">
        <v>100007836</v>
      </c>
      <c r="L166" s="65" t="s">
        <v>158</v>
      </c>
      <c r="M166" s="31" t="s">
        <v>382</v>
      </c>
      <c r="N166" s="43">
        <v>100007836</v>
      </c>
      <c r="O166" s="65" t="s">
        <v>158</v>
      </c>
      <c r="P166" s="31"/>
      <c r="Q166" s="43"/>
      <c r="R166" s="65"/>
      <c r="S166" s="31"/>
      <c r="T166" s="43"/>
      <c r="U166" s="65"/>
    </row>
    <row r="167" spans="1:21" x14ac:dyDescent="0.25">
      <c r="A167" s="829" t="s">
        <v>13</v>
      </c>
      <c r="B167" s="824"/>
      <c r="C167" s="825"/>
      <c r="D167" s="823" t="s">
        <v>13</v>
      </c>
      <c r="E167" s="824"/>
      <c r="F167" s="825"/>
      <c r="G167" s="823" t="s">
        <v>13</v>
      </c>
      <c r="H167" s="824"/>
      <c r="I167" s="825"/>
      <c r="J167" s="823" t="s">
        <v>13</v>
      </c>
      <c r="K167" s="824"/>
      <c r="L167" s="825"/>
      <c r="M167" s="823" t="s">
        <v>13</v>
      </c>
      <c r="N167" s="824"/>
      <c r="O167" s="825"/>
      <c r="P167" s="823" t="s">
        <v>13</v>
      </c>
      <c r="Q167" s="824"/>
      <c r="R167" s="825"/>
      <c r="S167" s="823" t="s">
        <v>13</v>
      </c>
      <c r="T167" s="824"/>
      <c r="U167" s="825"/>
    </row>
    <row r="168" spans="1:21" x14ac:dyDescent="0.25">
      <c r="A168" s="86" t="s">
        <v>8</v>
      </c>
      <c r="B168" s="6" t="s">
        <v>9</v>
      </c>
      <c r="C168" s="6" t="s">
        <v>10</v>
      </c>
      <c r="D168" s="66" t="s">
        <v>8</v>
      </c>
      <c r="E168" s="6" t="s">
        <v>9</v>
      </c>
      <c r="F168" s="7" t="s">
        <v>10</v>
      </c>
      <c r="G168" s="66" t="s">
        <v>8</v>
      </c>
      <c r="H168" s="6" t="s">
        <v>9</v>
      </c>
      <c r="I168" s="7" t="s">
        <v>10</v>
      </c>
      <c r="J168" s="66" t="s">
        <v>8</v>
      </c>
      <c r="K168" s="6" t="s">
        <v>9</v>
      </c>
      <c r="L168" s="7" t="s">
        <v>10</v>
      </c>
      <c r="M168" s="66" t="s">
        <v>8</v>
      </c>
      <c r="N168" s="6" t="s">
        <v>9</v>
      </c>
      <c r="O168" s="7" t="s">
        <v>10</v>
      </c>
      <c r="P168" s="66" t="s">
        <v>8</v>
      </c>
      <c r="Q168" s="6" t="s">
        <v>9</v>
      </c>
      <c r="R168" s="7" t="s">
        <v>10</v>
      </c>
      <c r="S168" s="66" t="s">
        <v>8</v>
      </c>
      <c r="T168" s="6" t="s">
        <v>9</v>
      </c>
      <c r="U168" s="7" t="s">
        <v>10</v>
      </c>
    </row>
    <row r="169" spans="1:21" x14ac:dyDescent="0.25">
      <c r="A169" s="22"/>
      <c r="B169" s="23"/>
      <c r="C169" s="39"/>
      <c r="D169" s="57"/>
      <c r="E169" s="76"/>
      <c r="F169" s="73"/>
      <c r="G169" s="57"/>
      <c r="H169" s="76"/>
      <c r="I169" s="73"/>
      <c r="J169" s="57"/>
      <c r="K169" s="76"/>
      <c r="L169" s="73"/>
      <c r="M169" s="57"/>
      <c r="N169" s="76"/>
      <c r="O169" s="73"/>
      <c r="P169" s="57"/>
      <c r="Q169" s="76"/>
      <c r="R169" s="73"/>
      <c r="S169" s="57"/>
      <c r="T169" s="76"/>
      <c r="U169" s="73"/>
    </row>
    <row r="170" spans="1:21" x14ac:dyDescent="0.25">
      <c r="A170" s="22"/>
      <c r="B170" s="23"/>
      <c r="C170" s="39"/>
      <c r="D170" s="57"/>
      <c r="E170" s="76"/>
      <c r="F170" s="73"/>
      <c r="G170" s="57"/>
      <c r="H170" s="76"/>
      <c r="I170" s="73"/>
      <c r="J170" s="79"/>
      <c r="K170" s="48"/>
      <c r="L170" s="80"/>
      <c r="M170" s="79"/>
      <c r="N170" s="48"/>
      <c r="O170" s="80"/>
      <c r="P170" s="79"/>
      <c r="Q170" s="48"/>
      <c r="R170" s="80"/>
      <c r="S170" s="79"/>
      <c r="T170" s="48"/>
      <c r="U170" s="80"/>
    </row>
    <row r="171" spans="1:21" x14ac:dyDescent="0.25">
      <c r="A171" s="17"/>
      <c r="B171" s="23"/>
      <c r="C171" s="39"/>
      <c r="D171" s="53"/>
      <c r="E171" s="76"/>
      <c r="F171" s="73"/>
      <c r="G171" s="53"/>
      <c r="H171" s="76"/>
      <c r="I171" s="73"/>
      <c r="J171" s="57"/>
      <c r="K171" s="76"/>
      <c r="L171" s="73"/>
      <c r="M171" s="57"/>
      <c r="N171" s="76"/>
      <c r="O171" s="73"/>
      <c r="P171" s="57"/>
      <c r="Q171" s="76"/>
      <c r="R171" s="73"/>
      <c r="S171" s="57"/>
      <c r="T171" s="76"/>
      <c r="U171" s="73"/>
    </row>
    <row r="172" spans="1:21" x14ac:dyDescent="0.25">
      <c r="A172" s="51"/>
      <c r="B172" s="76"/>
      <c r="C172" s="73"/>
      <c r="D172" s="57"/>
      <c r="E172" s="76"/>
      <c r="F172" s="73"/>
      <c r="G172" s="57"/>
      <c r="H172" s="76"/>
      <c r="I172" s="73"/>
      <c r="J172" s="79"/>
      <c r="K172" s="48"/>
      <c r="L172" s="80"/>
      <c r="M172" s="79"/>
      <c r="N172" s="48"/>
      <c r="O172" s="80"/>
      <c r="P172" s="79"/>
      <c r="Q172" s="48"/>
      <c r="R172" s="80"/>
      <c r="S172" s="79"/>
      <c r="T172" s="48"/>
      <c r="U172" s="80"/>
    </row>
    <row r="173" spans="1:21" x14ac:dyDescent="0.25">
      <c r="A173" s="21"/>
      <c r="B173" s="23"/>
      <c r="C173" s="39"/>
      <c r="D173" s="57"/>
      <c r="E173" s="76"/>
      <c r="F173" s="73"/>
      <c r="G173" s="57"/>
      <c r="H173" s="76"/>
      <c r="I173" s="73"/>
      <c r="J173" s="53"/>
      <c r="K173" s="76"/>
      <c r="L173" s="73"/>
      <c r="M173" s="53"/>
      <c r="N173" s="76"/>
      <c r="O173" s="73"/>
      <c r="P173" s="53"/>
      <c r="Q173" s="76"/>
      <c r="R173" s="73"/>
      <c r="S173" s="53"/>
      <c r="T173" s="76"/>
      <c r="U173" s="73"/>
    </row>
    <row r="174" spans="1:21" x14ac:dyDescent="0.25">
      <c r="A174" s="135" t="s">
        <v>98</v>
      </c>
      <c r="B174" s="134">
        <v>100020168</v>
      </c>
      <c r="C174" s="112" t="s">
        <v>392</v>
      </c>
      <c r="D174" s="53" t="s">
        <v>98</v>
      </c>
      <c r="E174" s="23">
        <v>100020168</v>
      </c>
      <c r="F174" s="39" t="s">
        <v>392</v>
      </c>
      <c r="G174" s="53" t="s">
        <v>98</v>
      </c>
      <c r="H174" s="23">
        <v>100020168</v>
      </c>
      <c r="I174" s="39" t="s">
        <v>392</v>
      </c>
      <c r="J174" s="53"/>
      <c r="K174" s="72"/>
      <c r="L174" s="73"/>
      <c r="M174" s="53"/>
      <c r="N174" s="72"/>
      <c r="O174" s="73"/>
      <c r="P174" s="53"/>
      <c r="Q174" s="72"/>
      <c r="R174" s="73"/>
      <c r="S174" s="53"/>
      <c r="T174" s="72"/>
      <c r="U174" s="73"/>
    </row>
    <row r="175" spans="1:21" x14ac:dyDescent="0.25">
      <c r="A175" s="17" t="s">
        <v>214</v>
      </c>
      <c r="B175" s="39">
        <v>89997047</v>
      </c>
      <c r="C175" s="39" t="s">
        <v>23</v>
      </c>
      <c r="D175" s="10" t="s">
        <v>216</v>
      </c>
      <c r="E175" s="72">
        <v>89997047</v>
      </c>
      <c r="F175" s="73" t="s">
        <v>23</v>
      </c>
      <c r="G175" s="10" t="s">
        <v>139</v>
      </c>
      <c r="H175" s="39">
        <v>89997060</v>
      </c>
      <c r="I175" s="61" t="s">
        <v>140</v>
      </c>
      <c r="J175" s="53"/>
      <c r="K175" s="72"/>
      <c r="L175" s="73"/>
      <c r="M175" s="53"/>
      <c r="N175" s="72"/>
      <c r="O175" s="73"/>
      <c r="P175" s="53"/>
      <c r="Q175" s="72"/>
      <c r="R175" s="73"/>
      <c r="S175" s="53"/>
      <c r="T175" s="72"/>
      <c r="U175" s="73"/>
    </row>
    <row r="176" spans="1:21" x14ac:dyDescent="0.25">
      <c r="A176" s="17" t="s">
        <v>215</v>
      </c>
      <c r="B176" s="39">
        <v>89997046</v>
      </c>
      <c r="C176" s="39" t="s">
        <v>24</v>
      </c>
      <c r="D176" s="10" t="s">
        <v>217</v>
      </c>
      <c r="E176" s="72">
        <v>89997046</v>
      </c>
      <c r="F176" s="73" t="s">
        <v>24</v>
      </c>
      <c r="G176" s="10" t="s">
        <v>144</v>
      </c>
      <c r="H176" s="39">
        <v>89997061</v>
      </c>
      <c r="I176" s="61" t="s">
        <v>141</v>
      </c>
      <c r="J176" s="53"/>
      <c r="K176" s="72"/>
      <c r="L176" s="73"/>
      <c r="M176" s="53"/>
      <c r="N176" s="72"/>
      <c r="O176" s="73"/>
      <c r="P176" s="53"/>
      <c r="Q176" s="72"/>
      <c r="R176" s="73"/>
      <c r="S176" s="53"/>
      <c r="T176" s="72"/>
      <c r="U176" s="73"/>
    </row>
    <row r="177" spans="1:21" x14ac:dyDescent="0.25">
      <c r="A177" s="17" t="s">
        <v>25</v>
      </c>
      <c r="B177" s="23"/>
      <c r="C177" s="39"/>
      <c r="D177" s="53" t="s">
        <v>25</v>
      </c>
      <c r="E177" s="76">
        <v>89997009</v>
      </c>
      <c r="F177" s="73" t="s">
        <v>26</v>
      </c>
      <c r="G177" s="10" t="s">
        <v>145</v>
      </c>
      <c r="H177" s="23">
        <v>89997002</v>
      </c>
      <c r="I177" s="61" t="s">
        <v>142</v>
      </c>
      <c r="J177" s="53"/>
      <c r="K177" s="76"/>
      <c r="L177" s="73"/>
      <c r="M177" s="53"/>
      <c r="N177" s="76"/>
      <c r="O177" s="73"/>
      <c r="P177" s="53"/>
      <c r="Q177" s="76"/>
      <c r="R177" s="73"/>
      <c r="S177" s="53"/>
      <c r="T177" s="76"/>
      <c r="U177" s="73"/>
    </row>
    <row r="178" spans="1:21" x14ac:dyDescent="0.25">
      <c r="A178" s="17"/>
      <c r="B178" s="23"/>
      <c r="C178" s="39"/>
      <c r="D178" s="10"/>
      <c r="E178" s="23"/>
      <c r="F178" s="61"/>
      <c r="G178" s="10" t="s">
        <v>146</v>
      </c>
      <c r="H178" s="23">
        <v>89997062</v>
      </c>
      <c r="I178" s="61" t="s">
        <v>143</v>
      </c>
      <c r="J178" s="53"/>
      <c r="K178" s="72"/>
      <c r="L178" s="73"/>
      <c r="M178" s="53"/>
      <c r="N178" s="72"/>
      <c r="O178" s="73"/>
      <c r="P178" s="53"/>
      <c r="Q178" s="72"/>
      <c r="R178" s="73"/>
      <c r="S178" s="53"/>
      <c r="T178" s="72"/>
      <c r="U178" s="73"/>
    </row>
    <row r="179" spans="1:21" x14ac:dyDescent="0.25">
      <c r="A179" s="10" t="s">
        <v>397</v>
      </c>
      <c r="B179" s="23">
        <v>100020116</v>
      </c>
      <c r="C179" s="61" t="s">
        <v>398</v>
      </c>
      <c r="D179" s="10" t="s">
        <v>397</v>
      </c>
      <c r="E179" s="23">
        <v>100020116</v>
      </c>
      <c r="F179" s="61" t="s">
        <v>398</v>
      </c>
      <c r="G179" s="10"/>
      <c r="H179" s="23"/>
      <c r="I179" s="61"/>
      <c r="J179" s="53"/>
      <c r="K179" s="72"/>
      <c r="L179" s="73"/>
      <c r="M179" s="53"/>
      <c r="N179" s="72"/>
      <c r="O179" s="73"/>
      <c r="P179" s="53"/>
      <c r="Q179" s="72"/>
      <c r="R179" s="73"/>
      <c r="S179" s="53"/>
      <c r="T179" s="72"/>
      <c r="U179" s="73"/>
    </row>
    <row r="180" spans="1:21" x14ac:dyDescent="0.25">
      <c r="A180" s="17"/>
      <c r="B180" s="23"/>
      <c r="C180" s="39"/>
      <c r="D180" s="10"/>
      <c r="E180" s="23"/>
      <c r="F180" s="61"/>
      <c r="G180" s="10"/>
      <c r="H180" s="23"/>
      <c r="I180" s="61"/>
      <c r="J180" s="53"/>
      <c r="K180" s="72"/>
      <c r="L180" s="73"/>
      <c r="M180" s="53"/>
      <c r="N180" s="72"/>
      <c r="O180" s="73"/>
      <c r="P180" s="53"/>
      <c r="Q180" s="72"/>
      <c r="R180" s="73"/>
      <c r="S180" s="53"/>
      <c r="T180" s="72"/>
      <c r="U180" s="73"/>
    </row>
    <row r="181" spans="1:21" x14ac:dyDescent="0.25">
      <c r="A181" s="17"/>
      <c r="B181" s="23"/>
      <c r="C181" s="39"/>
      <c r="D181" s="10"/>
      <c r="E181" s="23"/>
      <c r="F181" s="61"/>
      <c r="G181" s="10"/>
      <c r="H181" s="23"/>
      <c r="I181" s="61"/>
      <c r="J181" s="53"/>
      <c r="K181" s="76"/>
      <c r="L181" s="73"/>
      <c r="M181" s="53"/>
      <c r="N181" s="76"/>
      <c r="O181" s="73"/>
      <c r="P181" s="53"/>
      <c r="Q181" s="76"/>
      <c r="R181" s="73"/>
      <c r="S181" s="53"/>
      <c r="T181" s="76"/>
      <c r="U181" s="73"/>
    </row>
    <row r="182" spans="1:21" x14ac:dyDescent="0.25">
      <c r="A182" s="17"/>
      <c r="B182" s="23"/>
      <c r="C182" s="39"/>
      <c r="D182" s="10"/>
      <c r="E182" s="23"/>
      <c r="F182" s="61"/>
      <c r="G182" s="10"/>
      <c r="H182" s="23"/>
      <c r="I182" s="61"/>
      <c r="J182" s="10"/>
      <c r="K182" s="23"/>
      <c r="L182" s="61"/>
      <c r="M182" s="10"/>
      <c r="N182" s="23"/>
      <c r="O182" s="61"/>
      <c r="P182" s="10"/>
      <c r="Q182" s="23"/>
      <c r="R182" s="61"/>
      <c r="S182" s="10"/>
      <c r="T182" s="23"/>
      <c r="U182" s="61"/>
    </row>
    <row r="183" spans="1:21" x14ac:dyDescent="0.25">
      <c r="A183" s="17"/>
      <c r="B183" s="23"/>
      <c r="C183" s="39"/>
      <c r="D183" s="10"/>
      <c r="E183" s="23"/>
      <c r="F183" s="61"/>
      <c r="G183" s="10"/>
      <c r="H183" s="23"/>
      <c r="I183" s="61"/>
      <c r="J183" s="10"/>
      <c r="K183" s="23"/>
      <c r="L183" s="61"/>
      <c r="M183" s="10"/>
      <c r="N183" s="23"/>
      <c r="O183" s="61"/>
      <c r="P183" s="10"/>
      <c r="Q183" s="23"/>
      <c r="R183" s="61"/>
      <c r="S183" s="10"/>
      <c r="T183" s="23"/>
      <c r="U183" s="61"/>
    </row>
    <row r="184" spans="1:21" x14ac:dyDescent="0.25">
      <c r="A184" s="17"/>
      <c r="B184" s="23"/>
      <c r="C184" s="39"/>
      <c r="D184" s="10"/>
      <c r="E184" s="23"/>
      <c r="F184" s="61"/>
      <c r="G184" s="10"/>
      <c r="H184" s="23"/>
      <c r="I184" s="61"/>
      <c r="J184" s="10"/>
      <c r="K184" s="23"/>
      <c r="L184" s="61"/>
      <c r="M184" s="10"/>
      <c r="N184" s="23"/>
      <c r="O184" s="61"/>
      <c r="P184" s="10"/>
      <c r="Q184" s="23"/>
      <c r="R184" s="61"/>
      <c r="S184" s="10"/>
      <c r="T184" s="23"/>
      <c r="U184" s="61"/>
    </row>
    <row r="185" spans="1:21" x14ac:dyDescent="0.25">
      <c r="A185" s="17"/>
      <c r="B185" s="23"/>
      <c r="C185" s="39"/>
      <c r="D185" s="10"/>
      <c r="E185" s="23"/>
      <c r="F185" s="61"/>
      <c r="G185" s="10"/>
      <c r="H185" s="23"/>
      <c r="I185" s="61"/>
      <c r="J185" s="10"/>
      <c r="K185" s="23"/>
      <c r="L185" s="61"/>
      <c r="M185" s="10"/>
      <c r="N185" s="23"/>
      <c r="O185" s="61"/>
      <c r="P185" s="10"/>
      <c r="Q185" s="23"/>
      <c r="R185" s="61"/>
      <c r="S185" s="10"/>
      <c r="T185" s="23"/>
      <c r="U185" s="61"/>
    </row>
    <row r="186" spans="1:21" x14ac:dyDescent="0.25">
      <c r="A186" s="17"/>
      <c r="B186" s="23"/>
      <c r="C186" s="39"/>
      <c r="D186" s="10"/>
      <c r="E186" s="23"/>
      <c r="F186" s="61"/>
      <c r="G186" s="10"/>
      <c r="H186" s="23"/>
      <c r="I186" s="61"/>
      <c r="J186" s="10"/>
      <c r="K186" s="23"/>
      <c r="L186" s="61"/>
      <c r="M186" s="10"/>
      <c r="N186" s="23"/>
      <c r="O186" s="61"/>
      <c r="P186" s="10"/>
      <c r="Q186" s="23"/>
      <c r="R186" s="61"/>
      <c r="S186" s="10"/>
      <c r="T186" s="23"/>
      <c r="U186" s="61"/>
    </row>
    <row r="187" spans="1:21" x14ac:dyDescent="0.25">
      <c r="A187" s="829" t="s">
        <v>185</v>
      </c>
      <c r="B187" s="824"/>
      <c r="C187" s="825"/>
      <c r="D187" s="823" t="s">
        <v>185</v>
      </c>
      <c r="E187" s="824"/>
      <c r="F187" s="825"/>
      <c r="G187" s="823" t="s">
        <v>185</v>
      </c>
      <c r="H187" s="824"/>
      <c r="I187" s="825"/>
      <c r="J187" s="823" t="s">
        <v>185</v>
      </c>
      <c r="K187" s="824"/>
      <c r="L187" s="825"/>
      <c r="M187" s="823" t="s">
        <v>185</v>
      </c>
      <c r="N187" s="824"/>
      <c r="O187" s="825"/>
      <c r="P187" s="823" t="s">
        <v>185</v>
      </c>
      <c r="Q187" s="824"/>
      <c r="R187" s="825"/>
      <c r="S187" s="823" t="s">
        <v>185</v>
      </c>
      <c r="T187" s="824"/>
      <c r="U187" s="825"/>
    </row>
    <row r="188" spans="1:21" x14ac:dyDescent="0.25">
      <c r="A188" s="86" t="s">
        <v>8</v>
      </c>
      <c r="B188" s="6" t="s">
        <v>9</v>
      </c>
      <c r="C188" s="6" t="s">
        <v>10</v>
      </c>
      <c r="D188" s="66" t="s">
        <v>8</v>
      </c>
      <c r="E188" s="6" t="s">
        <v>9</v>
      </c>
      <c r="F188" s="7" t="s">
        <v>10</v>
      </c>
      <c r="G188" s="66" t="s">
        <v>8</v>
      </c>
      <c r="H188" s="6" t="s">
        <v>9</v>
      </c>
      <c r="I188" s="7" t="s">
        <v>10</v>
      </c>
      <c r="J188" s="66" t="s">
        <v>8</v>
      </c>
      <c r="K188" s="6" t="s">
        <v>9</v>
      </c>
      <c r="L188" s="7" t="s">
        <v>10</v>
      </c>
      <c r="M188" s="66" t="s">
        <v>8</v>
      </c>
      <c r="N188" s="6" t="s">
        <v>9</v>
      </c>
      <c r="O188" s="7" t="s">
        <v>10</v>
      </c>
      <c r="P188" s="66" t="s">
        <v>8</v>
      </c>
      <c r="Q188" s="6" t="s">
        <v>9</v>
      </c>
      <c r="R188" s="7" t="s">
        <v>10</v>
      </c>
      <c r="S188" s="66" t="s">
        <v>8</v>
      </c>
      <c r="T188" s="6" t="s">
        <v>9</v>
      </c>
      <c r="U188" s="7" t="s">
        <v>10</v>
      </c>
    </row>
    <row r="189" spans="1:21" x14ac:dyDescent="0.25">
      <c r="A189" s="28"/>
      <c r="B189" s="42"/>
      <c r="C189" s="42"/>
      <c r="D189" s="56"/>
      <c r="E189" s="77"/>
      <c r="F189" s="78"/>
      <c r="G189" s="56"/>
      <c r="H189" s="77"/>
      <c r="I189" s="78"/>
      <c r="J189" s="56"/>
      <c r="K189" s="77"/>
      <c r="L189" s="78"/>
      <c r="M189" s="56"/>
      <c r="N189" s="77"/>
      <c r="O189" s="78"/>
      <c r="P189" s="56"/>
      <c r="Q189" s="77"/>
      <c r="R189" s="78"/>
      <c r="S189" s="54"/>
      <c r="T189" s="77"/>
      <c r="U189" s="78"/>
    </row>
    <row r="190" spans="1:21" x14ac:dyDescent="0.25">
      <c r="A190" s="28"/>
      <c r="B190" s="42"/>
      <c r="C190" s="42"/>
      <c r="D190" s="54"/>
      <c r="E190" s="77"/>
      <c r="F190" s="78"/>
      <c r="G190" s="54"/>
      <c r="H190" s="77"/>
      <c r="I190" s="78"/>
      <c r="J190" s="54"/>
      <c r="K190" s="77"/>
      <c r="L190" s="78"/>
      <c r="M190" s="54"/>
      <c r="N190" s="77"/>
      <c r="O190" s="78"/>
      <c r="P190" s="54"/>
      <c r="Q190" s="77"/>
      <c r="R190" s="78"/>
      <c r="S190" s="54"/>
      <c r="T190" s="77"/>
      <c r="U190" s="78"/>
    </row>
    <row r="191" spans="1:21" x14ac:dyDescent="0.25">
      <c r="A191" s="28"/>
      <c r="B191" s="42"/>
      <c r="C191" s="42"/>
      <c r="D191" s="54"/>
      <c r="E191" s="82"/>
      <c r="F191" s="83"/>
      <c r="G191" s="54"/>
      <c r="H191" s="82"/>
      <c r="I191" s="83"/>
      <c r="J191" s="54"/>
      <c r="K191" s="82"/>
      <c r="L191" s="83"/>
      <c r="M191" s="54"/>
      <c r="N191" s="82"/>
      <c r="O191" s="83"/>
      <c r="P191" s="54"/>
      <c r="Q191" s="82"/>
      <c r="R191" s="83"/>
      <c r="S191" s="54"/>
      <c r="T191" s="82"/>
      <c r="U191" s="83"/>
    </row>
    <row r="192" spans="1:21" x14ac:dyDescent="0.25">
      <c r="A192" s="28" t="s">
        <v>99</v>
      </c>
      <c r="B192" s="42">
        <v>100010844</v>
      </c>
      <c r="C192" s="42" t="s">
        <v>100</v>
      </c>
      <c r="D192" s="56" t="s">
        <v>107</v>
      </c>
      <c r="E192" s="77">
        <v>100012044</v>
      </c>
      <c r="F192" s="78" t="s">
        <v>108</v>
      </c>
      <c r="G192" s="56" t="s">
        <v>107</v>
      </c>
      <c r="H192" s="77">
        <v>100012044</v>
      </c>
      <c r="I192" s="78" t="s">
        <v>108</v>
      </c>
      <c r="J192" s="56" t="s">
        <v>107</v>
      </c>
      <c r="K192" s="77">
        <v>100012044</v>
      </c>
      <c r="L192" s="78" t="s">
        <v>108</v>
      </c>
      <c r="M192" s="56" t="s">
        <v>107</v>
      </c>
      <c r="N192" s="77">
        <v>100012044</v>
      </c>
      <c r="O192" s="78" t="s">
        <v>108</v>
      </c>
      <c r="P192" s="56" t="s">
        <v>107</v>
      </c>
      <c r="Q192" s="77">
        <v>100012044</v>
      </c>
      <c r="R192" s="78" t="s">
        <v>108</v>
      </c>
      <c r="S192" s="54"/>
      <c r="T192" s="77"/>
      <c r="U192" s="78"/>
    </row>
    <row r="193" spans="1:21" x14ac:dyDescent="0.25">
      <c r="A193" s="28" t="s">
        <v>101</v>
      </c>
      <c r="B193" s="42">
        <v>100010845</v>
      </c>
      <c r="C193" s="42" t="s">
        <v>102</v>
      </c>
      <c r="D193" s="54" t="s">
        <v>109</v>
      </c>
      <c r="E193" s="77">
        <v>85757747</v>
      </c>
      <c r="F193" s="78" t="s">
        <v>110</v>
      </c>
      <c r="G193" s="54" t="s">
        <v>109</v>
      </c>
      <c r="H193" s="77">
        <v>85757747</v>
      </c>
      <c r="I193" s="78" t="s">
        <v>110</v>
      </c>
      <c r="J193" s="54" t="s">
        <v>109</v>
      </c>
      <c r="K193" s="77">
        <v>85757747</v>
      </c>
      <c r="L193" s="78" t="s">
        <v>110</v>
      </c>
      <c r="M193" s="54" t="s">
        <v>109</v>
      </c>
      <c r="N193" s="77">
        <v>85757747</v>
      </c>
      <c r="O193" s="78" t="s">
        <v>110</v>
      </c>
      <c r="P193" s="54" t="s">
        <v>109</v>
      </c>
      <c r="Q193" s="77">
        <v>85757747</v>
      </c>
      <c r="R193" s="78" t="s">
        <v>110</v>
      </c>
      <c r="S193" s="54" t="s">
        <v>109</v>
      </c>
      <c r="T193" s="77">
        <v>85757747</v>
      </c>
      <c r="U193" s="78" t="s">
        <v>110</v>
      </c>
    </row>
    <row r="194" spans="1:21" x14ac:dyDescent="0.25">
      <c r="A194" s="28"/>
      <c r="B194" s="42"/>
      <c r="C194" s="42"/>
      <c r="D194" s="56" t="s">
        <v>385</v>
      </c>
      <c r="E194" s="242">
        <v>100018924</v>
      </c>
      <c r="F194" s="243" t="s">
        <v>386</v>
      </c>
      <c r="G194" s="56" t="s">
        <v>385</v>
      </c>
      <c r="H194" s="242">
        <v>100018924</v>
      </c>
      <c r="I194" s="243" t="s">
        <v>386</v>
      </c>
      <c r="J194" s="56" t="s">
        <v>385</v>
      </c>
      <c r="K194" s="242">
        <v>100018924</v>
      </c>
      <c r="L194" s="243" t="s">
        <v>386</v>
      </c>
      <c r="M194" s="56" t="s">
        <v>385</v>
      </c>
      <c r="N194" s="242">
        <v>100018924</v>
      </c>
      <c r="O194" s="243" t="s">
        <v>386</v>
      </c>
      <c r="P194" s="56" t="s">
        <v>385</v>
      </c>
      <c r="Q194" s="242">
        <v>100018924</v>
      </c>
      <c r="R194" s="243" t="s">
        <v>386</v>
      </c>
      <c r="S194" s="56" t="s">
        <v>385</v>
      </c>
      <c r="T194" s="242">
        <v>100018924</v>
      </c>
      <c r="U194" s="243" t="s">
        <v>386</v>
      </c>
    </row>
    <row r="195" spans="1:21" x14ac:dyDescent="0.25">
      <c r="A195" s="17"/>
      <c r="B195" s="23"/>
      <c r="C195" s="39"/>
      <c r="D195" s="56" t="s">
        <v>356</v>
      </c>
      <c r="E195" s="77">
        <v>100018923</v>
      </c>
      <c r="F195" s="78" t="s">
        <v>355</v>
      </c>
      <c r="G195" s="56" t="s">
        <v>356</v>
      </c>
      <c r="H195" s="77">
        <v>100018923</v>
      </c>
      <c r="I195" s="78" t="s">
        <v>355</v>
      </c>
      <c r="J195" s="56" t="s">
        <v>356</v>
      </c>
      <c r="K195" s="77">
        <v>100018923</v>
      </c>
      <c r="L195" s="78" t="s">
        <v>355</v>
      </c>
      <c r="M195" s="56" t="s">
        <v>356</v>
      </c>
      <c r="N195" s="77">
        <v>100018923</v>
      </c>
      <c r="O195" s="78" t="s">
        <v>355</v>
      </c>
      <c r="P195" s="56" t="s">
        <v>356</v>
      </c>
      <c r="Q195" s="77">
        <v>100018923</v>
      </c>
      <c r="R195" s="78" t="s">
        <v>355</v>
      </c>
      <c r="S195" s="56" t="s">
        <v>356</v>
      </c>
      <c r="T195" s="77">
        <v>100018923</v>
      </c>
      <c r="U195" s="78" t="s">
        <v>355</v>
      </c>
    </row>
    <row r="196" spans="1:21" ht="15.75" thickBot="1" x14ac:dyDescent="0.3">
      <c r="A196" s="17"/>
      <c r="B196" s="23"/>
      <c r="C196" s="39"/>
      <c r="D196" s="55" t="s">
        <v>357</v>
      </c>
      <c r="E196" s="77">
        <v>100013307</v>
      </c>
      <c r="F196" s="78" t="s">
        <v>182</v>
      </c>
      <c r="G196" s="55" t="s">
        <v>357</v>
      </c>
      <c r="H196" s="77">
        <v>100013307</v>
      </c>
      <c r="I196" s="78" t="s">
        <v>182</v>
      </c>
      <c r="J196" s="55" t="s">
        <v>357</v>
      </c>
      <c r="K196" s="77">
        <v>100013307</v>
      </c>
      <c r="L196" s="78" t="s">
        <v>182</v>
      </c>
      <c r="M196" s="55" t="s">
        <v>357</v>
      </c>
      <c r="N196" s="77">
        <v>100013307</v>
      </c>
      <c r="O196" s="78" t="s">
        <v>182</v>
      </c>
      <c r="P196" s="55" t="s">
        <v>357</v>
      </c>
      <c r="Q196" s="77">
        <v>100013307</v>
      </c>
      <c r="R196" s="78" t="s">
        <v>182</v>
      </c>
      <c r="S196" s="56" t="s">
        <v>310</v>
      </c>
      <c r="T196" s="77">
        <v>100013307</v>
      </c>
      <c r="U196" s="243" t="s">
        <v>182</v>
      </c>
    </row>
    <row r="197" spans="1:21" ht="18.75" x14ac:dyDescent="0.25">
      <c r="A197" s="856" t="s">
        <v>103</v>
      </c>
      <c r="B197" s="835"/>
      <c r="C197" s="836"/>
      <c r="D197" s="814" t="s">
        <v>103</v>
      </c>
      <c r="E197" s="815"/>
      <c r="F197" s="816"/>
      <c r="G197" s="814" t="s">
        <v>103</v>
      </c>
      <c r="H197" s="815"/>
      <c r="I197" s="816"/>
      <c r="J197" s="834" t="s">
        <v>103</v>
      </c>
      <c r="K197" s="835"/>
      <c r="L197" s="836"/>
      <c r="M197" s="814" t="s">
        <v>103</v>
      </c>
      <c r="N197" s="815"/>
      <c r="O197" s="816"/>
      <c r="P197" s="814" t="s">
        <v>103</v>
      </c>
      <c r="Q197" s="815"/>
      <c r="R197" s="816"/>
      <c r="S197" s="814" t="s">
        <v>103</v>
      </c>
      <c r="T197" s="815"/>
      <c r="U197" s="816"/>
    </row>
    <row r="198" spans="1:21" x14ac:dyDescent="0.25">
      <c r="A198" s="829" t="s">
        <v>7</v>
      </c>
      <c r="B198" s="824"/>
      <c r="C198" s="825"/>
      <c r="D198" s="823" t="s">
        <v>7</v>
      </c>
      <c r="E198" s="824"/>
      <c r="F198" s="825"/>
      <c r="G198" s="823" t="s">
        <v>7</v>
      </c>
      <c r="H198" s="824"/>
      <c r="I198" s="825"/>
      <c r="J198" s="823" t="s">
        <v>7</v>
      </c>
      <c r="K198" s="824"/>
      <c r="L198" s="825"/>
      <c r="M198" s="823" t="s">
        <v>7</v>
      </c>
      <c r="N198" s="824"/>
      <c r="O198" s="825"/>
      <c r="P198" s="823" t="s">
        <v>7</v>
      </c>
      <c r="Q198" s="824"/>
      <c r="R198" s="825"/>
      <c r="S198" s="823" t="s">
        <v>7</v>
      </c>
      <c r="T198" s="824"/>
      <c r="U198" s="825"/>
    </row>
    <row r="199" spans="1:21" x14ac:dyDescent="0.25">
      <c r="A199" s="86" t="s">
        <v>8</v>
      </c>
      <c r="B199" s="6" t="s">
        <v>9</v>
      </c>
      <c r="C199" s="6" t="s">
        <v>10</v>
      </c>
      <c r="D199" s="66" t="s">
        <v>8</v>
      </c>
      <c r="E199" s="6" t="s">
        <v>9</v>
      </c>
      <c r="F199" s="7" t="s">
        <v>10</v>
      </c>
      <c r="G199" s="66" t="s">
        <v>8</v>
      </c>
      <c r="H199" s="6" t="s">
        <v>9</v>
      </c>
      <c r="I199" s="7" t="s">
        <v>10</v>
      </c>
      <c r="J199" s="66" t="s">
        <v>8</v>
      </c>
      <c r="K199" s="6" t="s">
        <v>9</v>
      </c>
      <c r="L199" s="7" t="s">
        <v>10</v>
      </c>
      <c r="M199" s="66" t="s">
        <v>8</v>
      </c>
      <c r="N199" s="6" t="s">
        <v>9</v>
      </c>
      <c r="O199" s="7" t="s">
        <v>10</v>
      </c>
      <c r="P199" s="66" t="s">
        <v>8</v>
      </c>
      <c r="Q199" s="6" t="s">
        <v>9</v>
      </c>
      <c r="R199" s="7" t="s">
        <v>10</v>
      </c>
      <c r="S199" s="66" t="s">
        <v>8</v>
      </c>
      <c r="T199" s="6" t="s">
        <v>9</v>
      </c>
      <c r="U199" s="7" t="s">
        <v>10</v>
      </c>
    </row>
    <row r="200" spans="1:21" x14ac:dyDescent="0.25">
      <c r="A200" s="27" t="s">
        <v>96</v>
      </c>
      <c r="B200" s="41">
        <v>100008844</v>
      </c>
      <c r="C200" s="41" t="s">
        <v>94</v>
      </c>
      <c r="D200" s="57"/>
      <c r="E200" s="84"/>
      <c r="F200" s="69"/>
      <c r="G200" s="57"/>
      <c r="H200" s="84"/>
      <c r="I200" s="69"/>
      <c r="J200" s="57"/>
      <c r="K200" s="84"/>
      <c r="L200" s="69"/>
      <c r="M200" s="67" t="s">
        <v>165</v>
      </c>
      <c r="N200" s="41">
        <v>100004294</v>
      </c>
      <c r="O200" s="90" t="s">
        <v>166</v>
      </c>
      <c r="P200" s="67"/>
      <c r="Q200" s="41"/>
      <c r="R200" s="90"/>
      <c r="S200" s="67"/>
      <c r="T200" s="41"/>
      <c r="U200" s="90"/>
    </row>
    <row r="201" spans="1:21" x14ac:dyDescent="0.25">
      <c r="A201" s="24"/>
      <c r="B201" s="39"/>
      <c r="C201" s="39"/>
      <c r="D201" s="50" t="s">
        <v>117</v>
      </c>
      <c r="E201" s="68">
        <v>100000030</v>
      </c>
      <c r="F201" s="69" t="s">
        <v>118</v>
      </c>
      <c r="G201" s="50" t="s">
        <v>117</v>
      </c>
      <c r="H201" s="68">
        <v>100000030</v>
      </c>
      <c r="I201" s="69" t="s">
        <v>118</v>
      </c>
      <c r="J201" s="50" t="s">
        <v>117</v>
      </c>
      <c r="K201" s="68">
        <v>100000030</v>
      </c>
      <c r="L201" s="69" t="s">
        <v>118</v>
      </c>
      <c r="M201" s="88" t="s">
        <v>117</v>
      </c>
      <c r="N201" s="37">
        <v>100000030</v>
      </c>
      <c r="O201" s="62" t="s">
        <v>118</v>
      </c>
      <c r="P201" s="88" t="s">
        <v>117</v>
      </c>
      <c r="Q201" s="37">
        <v>100000030</v>
      </c>
      <c r="R201" s="62" t="s">
        <v>118</v>
      </c>
      <c r="S201" s="88" t="s">
        <v>117</v>
      </c>
      <c r="T201" s="37">
        <v>100000030</v>
      </c>
      <c r="U201" s="62" t="s">
        <v>118</v>
      </c>
    </row>
    <row r="202" spans="1:21" x14ac:dyDescent="0.25">
      <c r="A202" s="24" t="s">
        <v>205</v>
      </c>
      <c r="B202" s="39">
        <v>100010843</v>
      </c>
      <c r="C202" s="39" t="s">
        <v>97</v>
      </c>
      <c r="D202" s="31"/>
      <c r="E202" s="39"/>
      <c r="F202" s="61"/>
      <c r="G202" s="31"/>
      <c r="H202" s="39"/>
      <c r="I202" s="61"/>
      <c r="J202" s="57"/>
      <c r="K202" s="84"/>
      <c r="L202" s="69"/>
      <c r="M202" s="8" t="s">
        <v>164</v>
      </c>
      <c r="N202" s="89">
        <v>88017017</v>
      </c>
      <c r="O202" s="62" t="s">
        <v>167</v>
      </c>
      <c r="P202" s="8"/>
      <c r="Q202" s="89"/>
      <c r="R202" s="62"/>
      <c r="S202" s="57" t="s">
        <v>164</v>
      </c>
      <c r="T202" s="84">
        <v>88017017</v>
      </c>
      <c r="U202" s="69" t="s">
        <v>167</v>
      </c>
    </row>
    <row r="203" spans="1:21" x14ac:dyDescent="0.25">
      <c r="A203" s="24"/>
      <c r="B203" s="39"/>
      <c r="C203" s="39"/>
      <c r="D203" s="57" t="s">
        <v>111</v>
      </c>
      <c r="E203" s="84">
        <v>85757743</v>
      </c>
      <c r="F203" s="69" t="s">
        <v>112</v>
      </c>
      <c r="G203" s="57" t="s">
        <v>111</v>
      </c>
      <c r="H203" s="84">
        <v>85757743</v>
      </c>
      <c r="I203" s="69" t="s">
        <v>112</v>
      </c>
      <c r="J203" s="57" t="s">
        <v>111</v>
      </c>
      <c r="K203" s="84">
        <v>85757743</v>
      </c>
      <c r="L203" s="69" t="s">
        <v>112</v>
      </c>
      <c r="M203" s="31"/>
      <c r="N203" s="39"/>
      <c r="O203" s="61"/>
      <c r="P203" s="8" t="s">
        <v>111</v>
      </c>
      <c r="Q203" s="87">
        <v>85757743</v>
      </c>
      <c r="R203" s="62" t="s">
        <v>112</v>
      </c>
      <c r="S203" s="8"/>
      <c r="T203" s="87"/>
      <c r="U203" s="62"/>
    </row>
    <row r="204" spans="1:21" x14ac:dyDescent="0.25">
      <c r="A204" s="24"/>
      <c r="B204" s="39"/>
      <c r="C204" s="39"/>
      <c r="D204" s="31"/>
      <c r="E204" s="39"/>
      <c r="F204" s="61"/>
      <c r="G204" s="31"/>
      <c r="H204" s="39"/>
      <c r="I204" s="61"/>
      <c r="J204" s="31"/>
      <c r="K204" s="39"/>
      <c r="L204" s="61"/>
      <c r="M204" s="31"/>
      <c r="N204" s="39"/>
      <c r="O204" s="61"/>
      <c r="P204" s="31"/>
      <c r="Q204" s="39"/>
      <c r="R204" s="61"/>
      <c r="S204" s="31"/>
      <c r="T204" s="39"/>
      <c r="U204" s="61"/>
    </row>
    <row r="205" spans="1:21" x14ac:dyDescent="0.25">
      <c r="A205" s="852" t="s">
        <v>104</v>
      </c>
      <c r="B205" s="827"/>
      <c r="C205" s="828"/>
      <c r="D205" s="826" t="s">
        <v>104</v>
      </c>
      <c r="E205" s="827"/>
      <c r="F205" s="828"/>
      <c r="G205" s="826" t="s">
        <v>104</v>
      </c>
      <c r="H205" s="827"/>
      <c r="I205" s="828"/>
      <c r="J205" s="826" t="s">
        <v>104</v>
      </c>
      <c r="K205" s="827"/>
      <c r="L205" s="828"/>
      <c r="M205" s="826" t="s">
        <v>104</v>
      </c>
      <c r="N205" s="827"/>
      <c r="O205" s="828"/>
      <c r="P205" s="826" t="s">
        <v>104</v>
      </c>
      <c r="Q205" s="827"/>
      <c r="R205" s="828"/>
      <c r="S205" s="826" t="s">
        <v>104</v>
      </c>
      <c r="T205" s="827"/>
      <c r="U205" s="828"/>
    </row>
    <row r="206" spans="1:21" x14ac:dyDescent="0.25">
      <c r="A206" s="86" t="s">
        <v>8</v>
      </c>
      <c r="B206" s="6" t="s">
        <v>9</v>
      </c>
      <c r="C206" s="6" t="s">
        <v>10</v>
      </c>
      <c r="D206" s="66" t="s">
        <v>8</v>
      </c>
      <c r="E206" s="6" t="s">
        <v>9</v>
      </c>
      <c r="F206" s="7" t="s">
        <v>10</v>
      </c>
      <c r="G206" s="66" t="s">
        <v>8</v>
      </c>
      <c r="H206" s="6" t="s">
        <v>9</v>
      </c>
      <c r="I206" s="7" t="s">
        <v>10</v>
      </c>
      <c r="J206" s="66" t="s">
        <v>8</v>
      </c>
      <c r="K206" s="6" t="s">
        <v>9</v>
      </c>
      <c r="L206" s="7" t="s">
        <v>10</v>
      </c>
      <c r="M206" s="66" t="s">
        <v>8</v>
      </c>
      <c r="N206" s="6" t="s">
        <v>9</v>
      </c>
      <c r="O206" s="7" t="s">
        <v>10</v>
      </c>
      <c r="P206" s="66" t="s">
        <v>8</v>
      </c>
      <c r="Q206" s="6" t="s">
        <v>9</v>
      </c>
      <c r="R206" s="7" t="s">
        <v>10</v>
      </c>
      <c r="S206" s="66" t="s">
        <v>8</v>
      </c>
      <c r="T206" s="6" t="s">
        <v>9</v>
      </c>
      <c r="U206" s="7" t="s">
        <v>10</v>
      </c>
    </row>
    <row r="207" spans="1:21" x14ac:dyDescent="0.25">
      <c r="A207" s="86"/>
      <c r="B207" s="6"/>
      <c r="C207" s="6"/>
      <c r="D207" s="66"/>
      <c r="E207" s="6"/>
      <c r="F207" s="7"/>
      <c r="G207" s="71" t="s">
        <v>125</v>
      </c>
      <c r="H207" s="43">
        <v>88027318</v>
      </c>
      <c r="I207" s="65" t="s">
        <v>126</v>
      </c>
      <c r="J207" s="71" t="s">
        <v>149</v>
      </c>
      <c r="K207" s="32">
        <v>100005100</v>
      </c>
      <c r="L207" s="33"/>
      <c r="M207" s="71"/>
      <c r="N207" s="32"/>
      <c r="O207" s="33"/>
      <c r="P207" s="71"/>
      <c r="Q207" s="32"/>
      <c r="R207" s="33"/>
      <c r="S207" s="71"/>
      <c r="T207" s="32"/>
      <c r="U207" s="33"/>
    </row>
    <row r="208" spans="1:21" x14ac:dyDescent="0.25">
      <c r="A208" s="86"/>
      <c r="B208" s="6"/>
      <c r="C208" s="6"/>
      <c r="D208" s="66"/>
      <c r="E208" s="6"/>
      <c r="F208" s="7"/>
      <c r="G208" s="71" t="s">
        <v>127</v>
      </c>
      <c r="H208" s="43">
        <v>88027319</v>
      </c>
      <c r="I208" s="65" t="s">
        <v>129</v>
      </c>
      <c r="J208" s="71" t="s">
        <v>150</v>
      </c>
      <c r="K208" s="32">
        <v>88027313</v>
      </c>
      <c r="L208" s="33"/>
      <c r="M208" s="71"/>
      <c r="N208" s="32"/>
      <c r="O208" s="33"/>
      <c r="P208" s="71"/>
      <c r="Q208" s="32"/>
      <c r="R208" s="33"/>
      <c r="S208" s="71"/>
      <c r="T208" s="32"/>
      <c r="U208" s="33"/>
    </row>
    <row r="209" spans="1:21" x14ac:dyDescent="0.25">
      <c r="A209" s="86"/>
      <c r="B209" s="6"/>
      <c r="C209" s="6"/>
      <c r="D209" s="66"/>
      <c r="E209" s="6"/>
      <c r="F209" s="7"/>
      <c r="G209" s="71" t="s">
        <v>128</v>
      </c>
      <c r="H209" s="43">
        <v>88027320</v>
      </c>
      <c r="I209" s="65" t="s">
        <v>130</v>
      </c>
      <c r="J209" s="71"/>
      <c r="K209" s="32"/>
      <c r="L209" s="33"/>
      <c r="M209" s="71" t="s">
        <v>154</v>
      </c>
      <c r="N209" s="43">
        <v>88027314</v>
      </c>
      <c r="O209" s="33"/>
      <c r="P209" s="71"/>
      <c r="Q209" s="43"/>
      <c r="R209" s="33"/>
      <c r="S209" s="71"/>
      <c r="T209" s="43"/>
      <c r="U209" s="33"/>
    </row>
    <row r="210" spans="1:21" x14ac:dyDescent="0.25">
      <c r="A210" s="86"/>
      <c r="B210" s="6"/>
      <c r="C210" s="6"/>
      <c r="D210" s="66"/>
      <c r="E210" s="6"/>
      <c r="F210" s="7"/>
      <c r="G210" s="71" t="s">
        <v>138</v>
      </c>
      <c r="H210" s="43">
        <v>88027320</v>
      </c>
      <c r="I210" s="65" t="s">
        <v>160</v>
      </c>
      <c r="J210" s="71" t="s">
        <v>152</v>
      </c>
      <c r="K210" s="32">
        <v>88027206</v>
      </c>
      <c r="L210" s="33"/>
      <c r="M210" s="71"/>
      <c r="N210" s="32"/>
      <c r="O210" s="33"/>
      <c r="P210" s="71"/>
      <c r="Q210" s="32"/>
      <c r="R210" s="33"/>
      <c r="S210" s="71"/>
      <c r="T210" s="32"/>
      <c r="U210" s="33"/>
    </row>
    <row r="211" spans="1:21" x14ac:dyDescent="0.25">
      <c r="A211" s="86"/>
      <c r="B211" s="6"/>
      <c r="C211" s="6"/>
      <c r="D211" s="66"/>
      <c r="E211" s="6"/>
      <c r="F211" s="7"/>
      <c r="G211" s="71"/>
      <c r="H211" s="32"/>
      <c r="I211" s="33"/>
      <c r="J211" s="71" t="s">
        <v>151</v>
      </c>
      <c r="K211" s="32">
        <v>88027324</v>
      </c>
      <c r="L211" s="33"/>
      <c r="M211" s="71"/>
      <c r="N211" s="32"/>
      <c r="O211" s="33"/>
      <c r="P211" s="71"/>
      <c r="Q211" s="32"/>
      <c r="R211" s="33"/>
      <c r="S211" s="71"/>
      <c r="T211" s="32"/>
      <c r="U211" s="33"/>
    </row>
    <row r="212" spans="1:21" x14ac:dyDescent="0.25">
      <c r="A212" s="86"/>
      <c r="B212" s="6"/>
      <c r="C212" s="6"/>
      <c r="D212" s="66"/>
      <c r="E212" s="6"/>
      <c r="F212" s="7"/>
      <c r="G212" s="66"/>
      <c r="H212" s="6"/>
      <c r="I212" s="7"/>
      <c r="J212" s="71"/>
      <c r="K212" s="32"/>
      <c r="L212" s="33"/>
      <c r="M212" s="71" t="s">
        <v>153</v>
      </c>
      <c r="N212" s="43">
        <v>88027325</v>
      </c>
      <c r="O212" s="33"/>
      <c r="P212" s="71"/>
      <c r="Q212" s="43"/>
      <c r="R212" s="33"/>
      <c r="S212" s="71"/>
      <c r="T212" s="43"/>
      <c r="U212" s="33"/>
    </row>
    <row r="213" spans="1:21" x14ac:dyDescent="0.25">
      <c r="A213" s="829" t="s">
        <v>6</v>
      </c>
      <c r="B213" s="824"/>
      <c r="C213" s="825"/>
      <c r="D213" s="823" t="s">
        <v>6</v>
      </c>
      <c r="E213" s="824"/>
      <c r="F213" s="825"/>
      <c r="G213" s="823" t="s">
        <v>6</v>
      </c>
      <c r="H213" s="824"/>
      <c r="I213" s="825"/>
      <c r="J213" s="823" t="s">
        <v>6</v>
      </c>
      <c r="K213" s="824"/>
      <c r="L213" s="825"/>
      <c r="M213" s="823" t="s">
        <v>6</v>
      </c>
      <c r="N213" s="824"/>
      <c r="O213" s="825"/>
      <c r="P213" s="823" t="s">
        <v>6</v>
      </c>
      <c r="Q213" s="824"/>
      <c r="R213" s="825"/>
      <c r="S213" s="823" t="s">
        <v>6</v>
      </c>
      <c r="T213" s="824"/>
      <c r="U213" s="825"/>
    </row>
    <row r="214" spans="1:21" x14ac:dyDescent="0.25">
      <c r="A214" s="829" t="s">
        <v>186</v>
      </c>
      <c r="B214" s="824"/>
      <c r="C214" s="825"/>
      <c r="D214" s="823" t="s">
        <v>186</v>
      </c>
      <c r="E214" s="824"/>
      <c r="F214" s="825"/>
      <c r="G214" s="823" t="s">
        <v>186</v>
      </c>
      <c r="H214" s="824"/>
      <c r="I214" s="825"/>
      <c r="J214" s="823" t="s">
        <v>186</v>
      </c>
      <c r="K214" s="824"/>
      <c r="L214" s="825"/>
      <c r="M214" s="823" t="s">
        <v>186</v>
      </c>
      <c r="N214" s="824"/>
      <c r="O214" s="825"/>
      <c r="P214" s="823" t="s">
        <v>186</v>
      </c>
      <c r="Q214" s="824"/>
      <c r="R214" s="825"/>
      <c r="S214" s="823" t="s">
        <v>186</v>
      </c>
      <c r="T214" s="824"/>
      <c r="U214" s="825"/>
    </row>
    <row r="215" spans="1:21" x14ac:dyDescent="0.25">
      <c r="A215" s="86" t="s">
        <v>8</v>
      </c>
      <c r="B215" s="6" t="s">
        <v>9</v>
      </c>
      <c r="C215" s="6" t="s">
        <v>10</v>
      </c>
      <c r="D215" s="66" t="s">
        <v>8</v>
      </c>
      <c r="E215" s="6" t="s">
        <v>9</v>
      </c>
      <c r="F215" s="7" t="s">
        <v>10</v>
      </c>
      <c r="G215" s="66" t="s">
        <v>8</v>
      </c>
      <c r="H215" s="6" t="s">
        <v>9</v>
      </c>
      <c r="I215" s="7" t="s">
        <v>10</v>
      </c>
      <c r="J215" s="66" t="s">
        <v>8</v>
      </c>
      <c r="K215" s="6" t="s">
        <v>9</v>
      </c>
      <c r="L215" s="7" t="s">
        <v>10</v>
      </c>
      <c r="M215" s="66" t="s">
        <v>8</v>
      </c>
      <c r="N215" s="6" t="s">
        <v>9</v>
      </c>
      <c r="O215" s="7" t="s">
        <v>10</v>
      </c>
      <c r="P215" s="66" t="s">
        <v>8</v>
      </c>
      <c r="Q215" s="6" t="s">
        <v>9</v>
      </c>
      <c r="R215" s="7" t="s">
        <v>10</v>
      </c>
      <c r="S215" s="66" t="s">
        <v>8</v>
      </c>
      <c r="T215" s="6" t="s">
        <v>9</v>
      </c>
      <c r="U215" s="7" t="s">
        <v>10</v>
      </c>
    </row>
    <row r="216" spans="1:21" x14ac:dyDescent="0.25">
      <c r="A216" s="21" t="s">
        <v>14</v>
      </c>
      <c r="B216" s="38">
        <v>89529060</v>
      </c>
      <c r="C216" s="38" t="s">
        <v>15</v>
      </c>
      <c r="D216" s="51" t="s">
        <v>119</v>
      </c>
      <c r="E216" s="72">
        <v>89529085</v>
      </c>
      <c r="F216" s="73" t="s">
        <v>120</v>
      </c>
      <c r="G216" s="51" t="s">
        <v>137</v>
      </c>
      <c r="H216" s="72">
        <v>100001580</v>
      </c>
      <c r="I216" s="73" t="s">
        <v>133</v>
      </c>
      <c r="J216" s="51" t="s">
        <v>147</v>
      </c>
      <c r="K216" s="72">
        <v>100001580</v>
      </c>
      <c r="L216" s="73" t="s">
        <v>133</v>
      </c>
      <c r="M216" s="51"/>
      <c r="N216" s="72"/>
      <c r="O216" s="73"/>
      <c r="P216" s="51"/>
      <c r="Q216" s="72"/>
      <c r="R216" s="73"/>
      <c r="S216" s="51"/>
      <c r="T216" s="72"/>
      <c r="U216" s="73"/>
    </row>
    <row r="217" spans="1:21" x14ac:dyDescent="0.25">
      <c r="A217" s="21"/>
      <c r="B217" s="38"/>
      <c r="C217" s="38"/>
      <c r="D217" s="51"/>
      <c r="E217" s="72"/>
      <c r="F217" s="73"/>
      <c r="G217" s="51" t="s">
        <v>159</v>
      </c>
      <c r="H217" s="72">
        <v>100001581</v>
      </c>
      <c r="I217" s="73" t="s">
        <v>134</v>
      </c>
      <c r="J217" s="51" t="s">
        <v>148</v>
      </c>
      <c r="K217" s="72">
        <v>100001581</v>
      </c>
      <c r="L217" s="73" t="s">
        <v>134</v>
      </c>
      <c r="M217" s="51"/>
      <c r="N217" s="72"/>
      <c r="O217" s="73"/>
      <c r="P217" s="51"/>
      <c r="Q217" s="72"/>
      <c r="R217" s="73"/>
      <c r="S217" s="51"/>
      <c r="T217" s="72"/>
      <c r="U217" s="73"/>
    </row>
    <row r="218" spans="1:21" x14ac:dyDescent="0.25">
      <c r="A218" s="21" t="s">
        <v>16</v>
      </c>
      <c r="B218" s="38">
        <v>89997035</v>
      </c>
      <c r="C218" s="38" t="s">
        <v>17</v>
      </c>
      <c r="D218" s="51" t="s">
        <v>121</v>
      </c>
      <c r="E218" s="72">
        <v>89997049</v>
      </c>
      <c r="F218" s="73" t="s">
        <v>122</v>
      </c>
      <c r="G218" s="51" t="s">
        <v>301</v>
      </c>
      <c r="H218" s="72">
        <v>89557001</v>
      </c>
      <c r="I218" s="73" t="s">
        <v>135</v>
      </c>
      <c r="J218" s="51" t="s">
        <v>156</v>
      </c>
      <c r="K218" s="72">
        <v>89997045</v>
      </c>
      <c r="L218" s="73" t="s">
        <v>155</v>
      </c>
      <c r="M218" s="51"/>
      <c r="N218" s="72"/>
      <c r="O218" s="73"/>
      <c r="P218" s="51"/>
      <c r="Q218" s="72"/>
      <c r="R218" s="73"/>
      <c r="S218" s="51"/>
      <c r="T218" s="72"/>
      <c r="U218" s="73"/>
    </row>
    <row r="219" spans="1:21" x14ac:dyDescent="0.25">
      <c r="A219" s="21"/>
      <c r="B219" s="38"/>
      <c r="C219" s="38"/>
      <c r="D219" s="51"/>
      <c r="E219" s="72"/>
      <c r="F219" s="73"/>
      <c r="G219" s="51" t="s">
        <v>301</v>
      </c>
      <c r="H219" s="72">
        <v>89557002</v>
      </c>
      <c r="I219" s="73" t="s">
        <v>136</v>
      </c>
      <c r="J219" s="51"/>
      <c r="K219" s="72"/>
      <c r="L219" s="73"/>
      <c r="M219" s="8"/>
      <c r="N219" s="23"/>
      <c r="O219" s="61"/>
      <c r="P219" s="8"/>
      <c r="Q219" s="23"/>
      <c r="R219" s="61"/>
      <c r="S219" s="51"/>
      <c r="T219" s="72"/>
      <c r="U219" s="73"/>
    </row>
    <row r="220" spans="1:21" x14ac:dyDescent="0.25">
      <c r="A220" s="35" t="s">
        <v>375</v>
      </c>
      <c r="B220" s="42">
        <v>100018088</v>
      </c>
      <c r="C220" s="42" t="s">
        <v>377</v>
      </c>
      <c r="D220" s="35" t="s">
        <v>375</v>
      </c>
      <c r="E220" s="42">
        <v>100018088</v>
      </c>
      <c r="F220" s="42" t="s">
        <v>377</v>
      </c>
      <c r="G220" s="35" t="s">
        <v>375</v>
      </c>
      <c r="H220" s="42">
        <v>100018088</v>
      </c>
      <c r="I220" s="42" t="s">
        <v>377</v>
      </c>
      <c r="J220" s="35" t="s">
        <v>375</v>
      </c>
      <c r="K220" s="42">
        <v>100018088</v>
      </c>
      <c r="L220" s="42" t="s">
        <v>377</v>
      </c>
      <c r="M220" s="35" t="s">
        <v>375</v>
      </c>
      <c r="N220" s="42">
        <v>100018088</v>
      </c>
      <c r="O220" s="42" t="s">
        <v>377</v>
      </c>
      <c r="P220" s="35" t="s">
        <v>375</v>
      </c>
      <c r="Q220" s="42">
        <v>100018088</v>
      </c>
      <c r="R220" s="42" t="s">
        <v>377</v>
      </c>
      <c r="S220" s="35" t="s">
        <v>375</v>
      </c>
      <c r="T220" s="42">
        <v>100018088</v>
      </c>
      <c r="U220" s="42" t="s">
        <v>377</v>
      </c>
    </row>
    <row r="221" spans="1:21" x14ac:dyDescent="0.25">
      <c r="A221" s="35" t="s">
        <v>376</v>
      </c>
      <c r="B221" s="42">
        <v>100018089</v>
      </c>
      <c r="C221" s="42" t="s">
        <v>378</v>
      </c>
      <c r="D221" s="35" t="s">
        <v>376</v>
      </c>
      <c r="E221" s="42">
        <v>100018089</v>
      </c>
      <c r="F221" s="42" t="s">
        <v>378</v>
      </c>
      <c r="G221" s="35" t="s">
        <v>376</v>
      </c>
      <c r="H221" s="42">
        <v>100018089</v>
      </c>
      <c r="I221" s="42" t="s">
        <v>378</v>
      </c>
      <c r="J221" s="35" t="s">
        <v>376</v>
      </c>
      <c r="K221" s="42">
        <v>100018089</v>
      </c>
      <c r="L221" s="42" t="s">
        <v>378</v>
      </c>
      <c r="M221" s="35" t="s">
        <v>376</v>
      </c>
      <c r="N221" s="42">
        <v>100018089</v>
      </c>
      <c r="O221" s="42" t="s">
        <v>378</v>
      </c>
      <c r="P221" s="35" t="s">
        <v>376</v>
      </c>
      <c r="Q221" s="42">
        <v>100018089</v>
      </c>
      <c r="R221" s="42" t="s">
        <v>378</v>
      </c>
      <c r="S221" s="35" t="s">
        <v>376</v>
      </c>
      <c r="T221" s="42">
        <v>100018089</v>
      </c>
      <c r="U221" s="42" t="s">
        <v>378</v>
      </c>
    </row>
    <row r="222" spans="1:21" x14ac:dyDescent="0.2">
      <c r="A222" s="35" t="s">
        <v>358</v>
      </c>
      <c r="B222" s="244">
        <v>100018090</v>
      </c>
      <c r="C222" s="244" t="s">
        <v>372</v>
      </c>
      <c r="D222" s="35" t="s">
        <v>358</v>
      </c>
      <c r="E222" s="244">
        <v>100018090</v>
      </c>
      <c r="F222" s="244" t="s">
        <v>372</v>
      </c>
      <c r="G222" s="35" t="s">
        <v>358</v>
      </c>
      <c r="H222" s="244">
        <v>100018090</v>
      </c>
      <c r="I222" s="244" t="s">
        <v>372</v>
      </c>
      <c r="J222" s="35" t="s">
        <v>358</v>
      </c>
      <c r="K222" s="244">
        <v>100018090</v>
      </c>
      <c r="L222" s="244" t="s">
        <v>372</v>
      </c>
      <c r="M222" s="35" t="s">
        <v>358</v>
      </c>
      <c r="N222" s="244">
        <v>100018090</v>
      </c>
      <c r="O222" s="244" t="s">
        <v>372</v>
      </c>
      <c r="P222" s="35" t="s">
        <v>358</v>
      </c>
      <c r="Q222" s="244">
        <v>100018090</v>
      </c>
      <c r="R222" s="244" t="s">
        <v>372</v>
      </c>
      <c r="S222" s="35" t="s">
        <v>358</v>
      </c>
      <c r="T222" s="244">
        <v>100018090</v>
      </c>
      <c r="U222" s="244" t="s">
        <v>372</v>
      </c>
    </row>
    <row r="223" spans="1:21" x14ac:dyDescent="0.2">
      <c r="A223" s="35" t="s">
        <v>359</v>
      </c>
      <c r="B223" s="244">
        <v>100018091</v>
      </c>
      <c r="C223" s="244" t="s">
        <v>373</v>
      </c>
      <c r="D223" s="35" t="s">
        <v>359</v>
      </c>
      <c r="E223" s="244">
        <v>100018091</v>
      </c>
      <c r="F223" s="244" t="s">
        <v>373</v>
      </c>
      <c r="G223" s="35" t="s">
        <v>359</v>
      </c>
      <c r="H223" s="244">
        <v>100018091</v>
      </c>
      <c r="I223" s="244" t="s">
        <v>373</v>
      </c>
      <c r="J223" s="35" t="s">
        <v>359</v>
      </c>
      <c r="K223" s="244">
        <v>100018091</v>
      </c>
      <c r="L223" s="244" t="s">
        <v>373</v>
      </c>
      <c r="M223" s="35" t="s">
        <v>359</v>
      </c>
      <c r="N223" s="244">
        <v>100018091</v>
      </c>
      <c r="O223" s="244" t="s">
        <v>373</v>
      </c>
      <c r="P223" s="35" t="s">
        <v>359</v>
      </c>
      <c r="Q223" s="244">
        <v>100018091</v>
      </c>
      <c r="R223" s="244" t="s">
        <v>373</v>
      </c>
      <c r="S223" s="35" t="s">
        <v>359</v>
      </c>
      <c r="T223" s="244">
        <v>100018091</v>
      </c>
      <c r="U223" s="244" t="s">
        <v>373</v>
      </c>
    </row>
    <row r="224" spans="1:21" x14ac:dyDescent="0.2">
      <c r="A224" s="35" t="s">
        <v>360</v>
      </c>
      <c r="B224" s="244">
        <v>100018092</v>
      </c>
      <c r="C224" s="244" t="s">
        <v>374</v>
      </c>
      <c r="D224" s="35" t="s">
        <v>360</v>
      </c>
      <c r="E224" s="244">
        <v>100018092</v>
      </c>
      <c r="F224" s="244" t="s">
        <v>374</v>
      </c>
      <c r="G224" s="35" t="s">
        <v>360</v>
      </c>
      <c r="H224" s="244">
        <v>100018092</v>
      </c>
      <c r="I224" s="244" t="s">
        <v>374</v>
      </c>
      <c r="J224" s="35" t="s">
        <v>360</v>
      </c>
      <c r="K224" s="244">
        <v>100018092</v>
      </c>
      <c r="L224" s="244" t="s">
        <v>374</v>
      </c>
      <c r="M224" s="35" t="s">
        <v>360</v>
      </c>
      <c r="N224" s="244">
        <v>100018092</v>
      </c>
      <c r="O224" s="244" t="s">
        <v>374</v>
      </c>
      <c r="P224" s="35" t="s">
        <v>360</v>
      </c>
      <c r="Q224" s="244">
        <v>100018092</v>
      </c>
      <c r="R224" s="244" t="s">
        <v>374</v>
      </c>
      <c r="S224" s="35" t="s">
        <v>360</v>
      </c>
      <c r="T224" s="244">
        <v>100018092</v>
      </c>
      <c r="U224" s="244" t="s">
        <v>374</v>
      </c>
    </row>
    <row r="225" spans="1:21" x14ac:dyDescent="0.2">
      <c r="A225" s="35" t="s">
        <v>361</v>
      </c>
      <c r="B225" s="244">
        <v>100018093</v>
      </c>
      <c r="C225" s="244" t="s">
        <v>367</v>
      </c>
      <c r="D225" s="35" t="s">
        <v>361</v>
      </c>
      <c r="E225" s="244">
        <v>100018093</v>
      </c>
      <c r="F225" s="244" t="s">
        <v>367</v>
      </c>
      <c r="G225" s="35" t="s">
        <v>361</v>
      </c>
      <c r="H225" s="244">
        <v>100018093</v>
      </c>
      <c r="I225" s="244" t="s">
        <v>367</v>
      </c>
      <c r="J225" s="35" t="s">
        <v>361</v>
      </c>
      <c r="K225" s="244">
        <v>100018093</v>
      </c>
      <c r="L225" s="244" t="s">
        <v>367</v>
      </c>
      <c r="M225" s="35" t="s">
        <v>361</v>
      </c>
      <c r="N225" s="244">
        <v>100018093</v>
      </c>
      <c r="O225" s="244" t="s">
        <v>367</v>
      </c>
      <c r="P225" s="35" t="s">
        <v>361</v>
      </c>
      <c r="Q225" s="244">
        <v>100018093</v>
      </c>
      <c r="R225" s="244" t="s">
        <v>367</v>
      </c>
      <c r="S225" s="35" t="s">
        <v>361</v>
      </c>
      <c r="T225" s="244">
        <v>100018093</v>
      </c>
      <c r="U225" s="244" t="s">
        <v>367</v>
      </c>
    </row>
    <row r="226" spans="1:21" x14ac:dyDescent="0.2">
      <c r="A226" s="35" t="s">
        <v>362</v>
      </c>
      <c r="B226" s="244">
        <v>100018094</v>
      </c>
      <c r="C226" s="244" t="s">
        <v>368</v>
      </c>
      <c r="D226" s="35" t="s">
        <v>362</v>
      </c>
      <c r="E226" s="244">
        <v>100018094</v>
      </c>
      <c r="F226" s="244" t="s">
        <v>368</v>
      </c>
      <c r="G226" s="35" t="s">
        <v>362</v>
      </c>
      <c r="H226" s="244">
        <v>100018094</v>
      </c>
      <c r="I226" s="244" t="s">
        <v>368</v>
      </c>
      <c r="J226" s="35" t="s">
        <v>362</v>
      </c>
      <c r="K226" s="244">
        <v>100018094</v>
      </c>
      <c r="L226" s="244" t="s">
        <v>368</v>
      </c>
      <c r="M226" s="35" t="s">
        <v>362</v>
      </c>
      <c r="N226" s="244">
        <v>100018094</v>
      </c>
      <c r="O226" s="244" t="s">
        <v>368</v>
      </c>
      <c r="P226" s="35" t="s">
        <v>362</v>
      </c>
      <c r="Q226" s="244">
        <v>100018094</v>
      </c>
      <c r="R226" s="244" t="s">
        <v>368</v>
      </c>
      <c r="S226" s="35" t="s">
        <v>362</v>
      </c>
      <c r="T226" s="244">
        <v>100018094</v>
      </c>
      <c r="U226" s="244" t="s">
        <v>368</v>
      </c>
    </row>
    <row r="227" spans="1:21" x14ac:dyDescent="0.2">
      <c r="A227" s="35" t="s">
        <v>363</v>
      </c>
      <c r="B227" s="244">
        <v>100018095</v>
      </c>
      <c r="C227" s="244" t="s">
        <v>369</v>
      </c>
      <c r="D227" s="35" t="s">
        <v>363</v>
      </c>
      <c r="E227" s="244">
        <v>100018095</v>
      </c>
      <c r="F227" s="244" t="s">
        <v>369</v>
      </c>
      <c r="G227" s="35" t="s">
        <v>363</v>
      </c>
      <c r="H227" s="244">
        <v>100018095</v>
      </c>
      <c r="I227" s="244" t="s">
        <v>369</v>
      </c>
      <c r="J227" s="35" t="s">
        <v>363</v>
      </c>
      <c r="K227" s="244">
        <v>100018095</v>
      </c>
      <c r="L227" s="244" t="s">
        <v>369</v>
      </c>
      <c r="M227" s="35" t="s">
        <v>363</v>
      </c>
      <c r="N227" s="244">
        <v>100018095</v>
      </c>
      <c r="O227" s="244" t="s">
        <v>369</v>
      </c>
      <c r="P227" s="35" t="s">
        <v>363</v>
      </c>
      <c r="Q227" s="244">
        <v>100018095</v>
      </c>
      <c r="R227" s="244" t="s">
        <v>369</v>
      </c>
      <c r="S227" s="35" t="s">
        <v>363</v>
      </c>
      <c r="T227" s="244">
        <v>100018095</v>
      </c>
      <c r="U227" s="244" t="s">
        <v>369</v>
      </c>
    </row>
    <row r="228" spans="1:21" x14ac:dyDescent="0.2">
      <c r="A228" s="35" t="s">
        <v>364</v>
      </c>
      <c r="B228" s="244">
        <v>100018096</v>
      </c>
      <c r="C228" s="244" t="s">
        <v>370</v>
      </c>
      <c r="D228" s="35" t="s">
        <v>364</v>
      </c>
      <c r="E228" s="244">
        <v>100018096</v>
      </c>
      <c r="F228" s="244" t="s">
        <v>370</v>
      </c>
      <c r="G228" s="35" t="s">
        <v>364</v>
      </c>
      <c r="H228" s="244">
        <v>100018096</v>
      </c>
      <c r="I228" s="244" t="s">
        <v>370</v>
      </c>
      <c r="J228" s="35" t="s">
        <v>364</v>
      </c>
      <c r="K228" s="244">
        <v>100018096</v>
      </c>
      <c r="L228" s="244" t="s">
        <v>370</v>
      </c>
      <c r="M228" s="35" t="s">
        <v>364</v>
      </c>
      <c r="N228" s="244">
        <v>100018096</v>
      </c>
      <c r="O228" s="244" t="s">
        <v>370</v>
      </c>
      <c r="P228" s="35" t="s">
        <v>364</v>
      </c>
      <c r="Q228" s="244">
        <v>100018096</v>
      </c>
      <c r="R228" s="244" t="s">
        <v>370</v>
      </c>
      <c r="S228" s="35" t="s">
        <v>364</v>
      </c>
      <c r="T228" s="244">
        <v>100018096</v>
      </c>
      <c r="U228" s="244" t="s">
        <v>370</v>
      </c>
    </row>
    <row r="229" spans="1:21" x14ac:dyDescent="0.2">
      <c r="A229" s="35" t="s">
        <v>365</v>
      </c>
      <c r="B229" s="244">
        <v>100018097</v>
      </c>
      <c r="C229" s="244" t="s">
        <v>371</v>
      </c>
      <c r="D229" s="35" t="s">
        <v>365</v>
      </c>
      <c r="E229" s="244">
        <v>100018097</v>
      </c>
      <c r="F229" s="244" t="s">
        <v>371</v>
      </c>
      <c r="G229" s="35" t="s">
        <v>365</v>
      </c>
      <c r="H229" s="244">
        <v>100018097</v>
      </c>
      <c r="I229" s="244" t="s">
        <v>371</v>
      </c>
      <c r="J229" s="35" t="s">
        <v>365</v>
      </c>
      <c r="K229" s="244">
        <v>100018097</v>
      </c>
      <c r="L229" s="244" t="s">
        <v>371</v>
      </c>
      <c r="M229" s="35" t="s">
        <v>365</v>
      </c>
      <c r="N229" s="244">
        <v>100018097</v>
      </c>
      <c r="O229" s="244" t="s">
        <v>371</v>
      </c>
      <c r="P229" s="35" t="s">
        <v>365</v>
      </c>
      <c r="Q229" s="244">
        <v>100018097</v>
      </c>
      <c r="R229" s="244" t="s">
        <v>371</v>
      </c>
      <c r="S229" s="35" t="s">
        <v>365</v>
      </c>
      <c r="T229" s="244">
        <v>100018097</v>
      </c>
      <c r="U229" s="244" t="s">
        <v>371</v>
      </c>
    </row>
    <row r="230" spans="1:21" x14ac:dyDescent="0.25">
      <c r="A230" s="24" t="s">
        <v>379</v>
      </c>
      <c r="B230" s="37">
        <v>100007837</v>
      </c>
      <c r="C230" s="37" t="s">
        <v>18</v>
      </c>
      <c r="D230" s="24" t="s">
        <v>366</v>
      </c>
      <c r="E230" s="39">
        <v>100007837</v>
      </c>
      <c r="F230" s="39" t="s">
        <v>18</v>
      </c>
      <c r="G230" s="31" t="s">
        <v>380</v>
      </c>
      <c r="H230" s="37">
        <v>100007834</v>
      </c>
      <c r="I230" s="62" t="s">
        <v>184</v>
      </c>
      <c r="J230" s="31" t="s">
        <v>381</v>
      </c>
      <c r="K230" s="37">
        <v>100007835</v>
      </c>
      <c r="L230" s="62" t="s">
        <v>157</v>
      </c>
      <c r="M230" s="31"/>
      <c r="N230" s="37"/>
      <c r="O230" s="62"/>
      <c r="P230" s="31" t="s">
        <v>383</v>
      </c>
      <c r="Q230" s="37">
        <v>100007836</v>
      </c>
      <c r="R230" s="62" t="s">
        <v>168</v>
      </c>
      <c r="S230" s="31" t="s">
        <v>179</v>
      </c>
      <c r="T230" s="37">
        <v>100007827</v>
      </c>
      <c r="U230" s="62" t="s">
        <v>180</v>
      </c>
    </row>
    <row r="231" spans="1:21" x14ac:dyDescent="0.25">
      <c r="A231" s="49"/>
      <c r="B231" s="48"/>
      <c r="C231" s="49"/>
      <c r="D231" s="79"/>
      <c r="E231" s="48"/>
      <c r="F231" s="64"/>
      <c r="G231" s="79"/>
      <c r="H231" s="48"/>
      <c r="I231" s="64"/>
      <c r="J231" s="31" t="s">
        <v>382</v>
      </c>
      <c r="K231" s="43">
        <v>100007836</v>
      </c>
      <c r="L231" s="65" t="s">
        <v>158</v>
      </c>
      <c r="M231" s="31" t="s">
        <v>382</v>
      </c>
      <c r="N231" s="43">
        <v>100007836</v>
      </c>
      <c r="O231" s="65" t="s">
        <v>158</v>
      </c>
      <c r="P231" s="31"/>
      <c r="Q231" s="43"/>
      <c r="R231" s="65"/>
      <c r="S231" s="31"/>
      <c r="T231" s="43"/>
      <c r="U231" s="65"/>
    </row>
    <row r="232" spans="1:21" x14ac:dyDescent="0.25">
      <c r="A232" s="829" t="s">
        <v>13</v>
      </c>
      <c r="B232" s="824"/>
      <c r="C232" s="825"/>
      <c r="D232" s="823" t="s">
        <v>13</v>
      </c>
      <c r="E232" s="824"/>
      <c r="F232" s="825"/>
      <c r="G232" s="823" t="s">
        <v>13</v>
      </c>
      <c r="H232" s="824"/>
      <c r="I232" s="825"/>
      <c r="J232" s="823" t="s">
        <v>13</v>
      </c>
      <c r="K232" s="824"/>
      <c r="L232" s="825"/>
      <c r="M232" s="823" t="s">
        <v>13</v>
      </c>
      <c r="N232" s="824"/>
      <c r="O232" s="825"/>
      <c r="P232" s="823" t="s">
        <v>13</v>
      </c>
      <c r="Q232" s="824"/>
      <c r="R232" s="825"/>
      <c r="S232" s="823" t="s">
        <v>13</v>
      </c>
      <c r="T232" s="824"/>
      <c r="U232" s="825"/>
    </row>
    <row r="233" spans="1:21" x14ac:dyDescent="0.25">
      <c r="A233" s="86" t="s">
        <v>8</v>
      </c>
      <c r="B233" s="6" t="s">
        <v>9</v>
      </c>
      <c r="C233" s="6" t="s">
        <v>10</v>
      </c>
      <c r="D233" s="66" t="s">
        <v>8</v>
      </c>
      <c r="E233" s="6" t="s">
        <v>9</v>
      </c>
      <c r="F233" s="7" t="s">
        <v>10</v>
      </c>
      <c r="G233" s="66" t="s">
        <v>8</v>
      </c>
      <c r="H233" s="6" t="s">
        <v>9</v>
      </c>
      <c r="I233" s="7" t="s">
        <v>10</v>
      </c>
      <c r="J233" s="66" t="s">
        <v>8</v>
      </c>
      <c r="K233" s="6" t="s">
        <v>9</v>
      </c>
      <c r="L233" s="7" t="s">
        <v>10</v>
      </c>
      <c r="M233" s="66" t="s">
        <v>8</v>
      </c>
      <c r="N233" s="6" t="s">
        <v>9</v>
      </c>
      <c r="O233" s="7" t="s">
        <v>10</v>
      </c>
      <c r="P233" s="66" t="s">
        <v>8</v>
      </c>
      <c r="Q233" s="6" t="s">
        <v>9</v>
      </c>
      <c r="R233" s="7" t="s">
        <v>10</v>
      </c>
      <c r="S233" s="66" t="s">
        <v>8</v>
      </c>
      <c r="T233" s="6" t="s">
        <v>9</v>
      </c>
      <c r="U233" s="7" t="s">
        <v>10</v>
      </c>
    </row>
    <row r="234" spans="1:21" x14ac:dyDescent="0.25">
      <c r="A234" s="25"/>
      <c r="B234" s="39"/>
      <c r="C234" s="39"/>
      <c r="D234" s="58"/>
      <c r="E234" s="72"/>
      <c r="F234" s="73"/>
      <c r="G234" s="58"/>
      <c r="H234" s="72"/>
      <c r="I234" s="73"/>
      <c r="J234" s="58"/>
      <c r="K234" s="72"/>
      <c r="L234" s="73"/>
      <c r="M234" s="58"/>
      <c r="N234" s="72"/>
      <c r="O234" s="73"/>
      <c r="P234" s="58"/>
      <c r="Q234" s="72"/>
      <c r="R234" s="73"/>
      <c r="S234" s="58"/>
      <c r="T234" s="72"/>
      <c r="U234" s="73"/>
    </row>
    <row r="235" spans="1:21" x14ac:dyDescent="0.25">
      <c r="A235" s="22"/>
      <c r="B235" s="23"/>
      <c r="C235" s="39"/>
      <c r="D235" s="57"/>
      <c r="E235" s="76"/>
      <c r="F235" s="73"/>
      <c r="G235" s="57"/>
      <c r="H235" s="76"/>
      <c r="I235" s="73"/>
      <c r="J235" s="79"/>
      <c r="K235" s="48"/>
      <c r="L235" s="80"/>
      <c r="M235" s="79"/>
      <c r="N235" s="48"/>
      <c r="O235" s="80"/>
      <c r="P235" s="79"/>
      <c r="Q235" s="48"/>
      <c r="R235" s="80"/>
      <c r="S235" s="79"/>
      <c r="T235" s="48"/>
      <c r="U235" s="80"/>
    </row>
    <row r="236" spans="1:21" x14ac:dyDescent="0.25">
      <c r="A236" s="17" t="s">
        <v>21</v>
      </c>
      <c r="B236" s="23">
        <v>100020167</v>
      </c>
      <c r="C236" s="39" t="s">
        <v>393</v>
      </c>
      <c r="D236" s="17" t="s">
        <v>21</v>
      </c>
      <c r="E236" s="23">
        <v>100020167</v>
      </c>
      <c r="F236" s="39" t="s">
        <v>393</v>
      </c>
      <c r="G236" s="17" t="s">
        <v>21</v>
      </c>
      <c r="H236" s="23">
        <v>100020167</v>
      </c>
      <c r="I236" s="39" t="s">
        <v>393</v>
      </c>
      <c r="J236" s="57"/>
      <c r="K236" s="76"/>
      <c r="L236" s="73"/>
      <c r="M236" s="57"/>
      <c r="N236" s="76"/>
      <c r="O236" s="73"/>
      <c r="P236" s="57"/>
      <c r="Q236" s="76"/>
      <c r="R236" s="73"/>
      <c r="S236" s="57"/>
      <c r="T236" s="76"/>
      <c r="U236" s="73"/>
    </row>
    <row r="237" spans="1:21" x14ac:dyDescent="0.25">
      <c r="A237" s="57"/>
      <c r="B237" s="76"/>
      <c r="C237" s="73"/>
      <c r="D237" s="57"/>
      <c r="E237" s="76"/>
      <c r="F237" s="73"/>
      <c r="G237" s="57"/>
      <c r="H237" s="76"/>
      <c r="I237" s="73"/>
      <c r="J237" s="79"/>
      <c r="K237" s="48"/>
      <c r="L237" s="80"/>
      <c r="M237" s="79"/>
      <c r="N237" s="48"/>
      <c r="O237" s="80"/>
      <c r="P237" s="79"/>
      <c r="Q237" s="48"/>
      <c r="R237" s="80"/>
      <c r="S237" s="79"/>
      <c r="T237" s="48"/>
      <c r="U237" s="80"/>
    </row>
    <row r="238" spans="1:21" x14ac:dyDescent="0.25">
      <c r="A238" s="22"/>
      <c r="B238" s="23"/>
      <c r="C238" s="39"/>
      <c r="D238" s="57"/>
      <c r="E238" s="76"/>
      <c r="F238" s="73"/>
      <c r="G238" s="57"/>
      <c r="H238" s="76"/>
      <c r="I238" s="73"/>
      <c r="J238" s="53"/>
      <c r="K238" s="76"/>
      <c r="L238" s="73"/>
      <c r="M238" s="53"/>
      <c r="N238" s="76"/>
      <c r="O238" s="73"/>
      <c r="P238" s="53"/>
      <c r="Q238" s="76"/>
      <c r="R238" s="73"/>
      <c r="S238" s="53"/>
      <c r="T238" s="76"/>
      <c r="U238" s="73"/>
    </row>
    <row r="239" spans="1:21" x14ac:dyDescent="0.25">
      <c r="A239" s="53" t="s">
        <v>98</v>
      </c>
      <c r="B239" s="23">
        <v>100020168</v>
      </c>
      <c r="C239" s="39" t="s">
        <v>392</v>
      </c>
      <c r="D239" s="53" t="s">
        <v>98</v>
      </c>
      <c r="E239" s="23">
        <v>100020168</v>
      </c>
      <c r="F239" s="39" t="s">
        <v>392</v>
      </c>
      <c r="G239" s="53" t="s">
        <v>98</v>
      </c>
      <c r="H239" s="23">
        <v>100020168</v>
      </c>
      <c r="I239" s="39" t="s">
        <v>392</v>
      </c>
      <c r="J239" s="57"/>
      <c r="K239" s="76"/>
      <c r="L239" s="73"/>
      <c r="M239" s="57"/>
      <c r="N239" s="76"/>
      <c r="O239" s="73"/>
      <c r="P239" s="57"/>
      <c r="Q239" s="76"/>
      <c r="R239" s="73"/>
      <c r="S239" s="57"/>
      <c r="T239" s="76"/>
      <c r="U239" s="73"/>
    </row>
    <row r="240" spans="1:21" x14ac:dyDescent="0.25">
      <c r="A240" s="17" t="s">
        <v>214</v>
      </c>
      <c r="B240" s="39">
        <v>89997047</v>
      </c>
      <c r="C240" s="39" t="s">
        <v>23</v>
      </c>
      <c r="D240" s="10" t="s">
        <v>216</v>
      </c>
      <c r="E240" s="72">
        <v>89997047</v>
      </c>
      <c r="F240" s="73" t="s">
        <v>23</v>
      </c>
      <c r="G240" s="10" t="s">
        <v>139</v>
      </c>
      <c r="H240" s="39">
        <v>89997060</v>
      </c>
      <c r="I240" s="61" t="s">
        <v>140</v>
      </c>
      <c r="J240" s="79"/>
      <c r="K240" s="48"/>
      <c r="L240" s="80"/>
      <c r="M240" s="79"/>
      <c r="N240" s="48"/>
      <c r="O240" s="80"/>
      <c r="P240" s="79"/>
      <c r="Q240" s="48"/>
      <c r="R240" s="80"/>
      <c r="S240" s="79"/>
      <c r="T240" s="48"/>
      <c r="U240" s="80"/>
    </row>
    <row r="241" spans="1:21" x14ac:dyDescent="0.25">
      <c r="A241" s="17" t="s">
        <v>215</v>
      </c>
      <c r="B241" s="39">
        <v>89997046</v>
      </c>
      <c r="C241" s="39" t="s">
        <v>24</v>
      </c>
      <c r="D241" s="10" t="s">
        <v>217</v>
      </c>
      <c r="E241" s="72">
        <v>89997046</v>
      </c>
      <c r="F241" s="73" t="s">
        <v>24</v>
      </c>
      <c r="G241" s="10" t="s">
        <v>144</v>
      </c>
      <c r="H241" s="39">
        <v>89997061</v>
      </c>
      <c r="I241" s="61" t="s">
        <v>141</v>
      </c>
      <c r="J241" s="57"/>
      <c r="K241" s="76"/>
      <c r="L241" s="73"/>
      <c r="M241" s="57"/>
      <c r="N241" s="76"/>
      <c r="O241" s="73"/>
      <c r="P241" s="57"/>
      <c r="Q241" s="76"/>
      <c r="R241" s="73"/>
      <c r="S241" s="57"/>
      <c r="T241" s="76"/>
      <c r="U241" s="73"/>
    </row>
    <row r="242" spans="1:21" x14ac:dyDescent="0.25">
      <c r="A242" s="17" t="s">
        <v>25</v>
      </c>
      <c r="B242" s="23">
        <v>89997009</v>
      </c>
      <c r="C242" s="39" t="s">
        <v>26</v>
      </c>
      <c r="D242" s="53" t="s">
        <v>25</v>
      </c>
      <c r="E242" s="76">
        <v>89997009</v>
      </c>
      <c r="F242" s="73" t="s">
        <v>26</v>
      </c>
      <c r="G242" s="10" t="s">
        <v>145</v>
      </c>
      <c r="H242" s="23">
        <v>89997002</v>
      </c>
      <c r="I242" s="61" t="s">
        <v>142</v>
      </c>
      <c r="J242" s="79"/>
      <c r="K242" s="48"/>
      <c r="L242" s="80"/>
      <c r="M242" s="79"/>
      <c r="N242" s="48"/>
      <c r="O242" s="80"/>
      <c r="P242" s="79"/>
      <c r="Q242" s="48"/>
      <c r="R242" s="80"/>
      <c r="S242" s="79"/>
      <c r="T242" s="48"/>
      <c r="U242" s="80"/>
    </row>
    <row r="243" spans="1:21" x14ac:dyDescent="0.25">
      <c r="A243" s="22"/>
      <c r="B243" s="23"/>
      <c r="C243" s="39"/>
      <c r="D243" s="57"/>
      <c r="E243" s="76"/>
      <c r="F243" s="73"/>
      <c r="G243" s="10" t="s">
        <v>146</v>
      </c>
      <c r="H243" s="23">
        <v>89997062</v>
      </c>
      <c r="I243" s="61" t="s">
        <v>143</v>
      </c>
      <c r="J243" s="53"/>
      <c r="K243" s="72"/>
      <c r="L243" s="73"/>
      <c r="M243" s="53"/>
      <c r="N243" s="76"/>
      <c r="O243" s="73"/>
      <c r="P243" s="53"/>
      <c r="Q243" s="76"/>
      <c r="R243" s="73"/>
      <c r="S243" s="53"/>
      <c r="T243" s="76"/>
      <c r="U243" s="73"/>
    </row>
    <row r="244" spans="1:21" x14ac:dyDescent="0.25">
      <c r="A244" s="22" t="s">
        <v>390</v>
      </c>
      <c r="B244" s="23">
        <v>100020164</v>
      </c>
      <c r="C244" s="39" t="s">
        <v>391</v>
      </c>
      <c r="D244" s="22" t="s">
        <v>390</v>
      </c>
      <c r="E244" s="23">
        <v>100020164</v>
      </c>
      <c r="F244" s="39" t="s">
        <v>391</v>
      </c>
      <c r="G244" s="22" t="s">
        <v>390</v>
      </c>
      <c r="H244" s="23">
        <v>100020164</v>
      </c>
      <c r="I244" s="39" t="s">
        <v>391</v>
      </c>
      <c r="J244" s="53"/>
      <c r="K244" s="72"/>
      <c r="L244" s="73"/>
      <c r="M244" s="53"/>
      <c r="N244" s="76"/>
      <c r="O244" s="73"/>
      <c r="P244" s="53"/>
      <c r="Q244" s="76"/>
      <c r="R244" s="73"/>
      <c r="S244" s="53"/>
      <c r="T244" s="76"/>
      <c r="U244" s="73"/>
    </row>
    <row r="245" spans="1:21" x14ac:dyDescent="0.25">
      <c r="A245" s="113" t="s">
        <v>394</v>
      </c>
      <c r="B245" s="134">
        <v>100020116</v>
      </c>
      <c r="C245" s="112" t="s">
        <v>395</v>
      </c>
      <c r="D245" s="22" t="s">
        <v>394</v>
      </c>
      <c r="E245" s="23">
        <v>100020116</v>
      </c>
      <c r="F245" s="39" t="s">
        <v>395</v>
      </c>
      <c r="G245" s="22" t="s">
        <v>394</v>
      </c>
      <c r="H245" s="23">
        <v>100020116</v>
      </c>
      <c r="I245" s="39" t="s">
        <v>395</v>
      </c>
      <c r="J245" s="53"/>
      <c r="K245" s="72"/>
      <c r="L245" s="73"/>
      <c r="M245" s="53"/>
      <c r="N245" s="72"/>
      <c r="O245" s="73"/>
      <c r="P245" s="53"/>
      <c r="Q245" s="72"/>
      <c r="R245" s="73"/>
      <c r="S245" s="53"/>
      <c r="T245" s="72"/>
      <c r="U245" s="73"/>
    </row>
    <row r="246" spans="1:21" x14ac:dyDescent="0.25">
      <c r="A246" s="22"/>
      <c r="B246" s="23"/>
      <c r="C246" s="39"/>
      <c r="D246" s="57"/>
      <c r="E246" s="76"/>
      <c r="F246" s="73"/>
      <c r="G246" s="8"/>
      <c r="H246" s="23"/>
      <c r="I246" s="61"/>
      <c r="J246" s="57"/>
      <c r="K246" s="76"/>
      <c r="L246" s="73"/>
      <c r="M246" s="53"/>
      <c r="N246" s="72"/>
      <c r="O246" s="73"/>
      <c r="P246" s="53"/>
      <c r="Q246" s="72"/>
      <c r="R246" s="73"/>
      <c r="S246" s="57"/>
      <c r="T246" s="76"/>
      <c r="U246" s="73"/>
    </row>
    <row r="247" spans="1:21" x14ac:dyDescent="0.25">
      <c r="A247" s="22"/>
      <c r="B247" s="23"/>
      <c r="C247" s="39"/>
      <c r="D247" s="57"/>
      <c r="E247" s="76"/>
      <c r="F247" s="73"/>
      <c r="G247" s="8"/>
      <c r="H247" s="23"/>
      <c r="I247" s="61"/>
      <c r="J247" s="57"/>
      <c r="K247" s="76"/>
      <c r="L247" s="73"/>
      <c r="M247" s="53"/>
      <c r="N247" s="76"/>
      <c r="O247" s="73"/>
      <c r="P247" s="53"/>
      <c r="Q247" s="76"/>
      <c r="R247" s="73"/>
      <c r="S247" s="57"/>
      <c r="T247" s="76"/>
      <c r="U247" s="73"/>
    </row>
    <row r="248" spans="1:21" x14ac:dyDescent="0.25">
      <c r="A248" s="22"/>
      <c r="B248" s="23"/>
      <c r="C248" s="39"/>
      <c r="D248" s="8"/>
      <c r="E248" s="23"/>
      <c r="F248" s="61"/>
      <c r="G248" s="8"/>
      <c r="H248" s="23"/>
      <c r="I248" s="61"/>
      <c r="J248" s="57"/>
      <c r="K248" s="76"/>
      <c r="L248" s="73"/>
      <c r="M248" s="8"/>
      <c r="N248" s="23"/>
      <c r="O248" s="61"/>
      <c r="P248" s="57"/>
      <c r="Q248" s="76"/>
      <c r="R248" s="73"/>
      <c r="S248" s="57"/>
      <c r="T248" s="76"/>
      <c r="U248" s="73"/>
    </row>
    <row r="249" spans="1:21" x14ac:dyDescent="0.25">
      <c r="A249" s="22"/>
      <c r="B249" s="23"/>
      <c r="C249" s="39"/>
      <c r="D249" s="8"/>
      <c r="E249" s="23"/>
      <c r="F249" s="61"/>
      <c r="G249" s="8"/>
      <c r="H249" s="23"/>
      <c r="I249" s="61"/>
      <c r="J249" s="8"/>
      <c r="K249" s="23"/>
      <c r="L249" s="61"/>
      <c r="M249" s="8"/>
      <c r="N249" s="23"/>
      <c r="O249" s="61"/>
      <c r="P249" s="57"/>
      <c r="Q249" s="76"/>
      <c r="R249" s="73"/>
      <c r="S249" s="8"/>
      <c r="T249" s="23"/>
      <c r="U249" s="61"/>
    </row>
    <row r="250" spans="1:21" x14ac:dyDescent="0.25">
      <c r="A250" s="829" t="s">
        <v>185</v>
      </c>
      <c r="B250" s="824"/>
      <c r="C250" s="825"/>
      <c r="D250" s="823" t="s">
        <v>185</v>
      </c>
      <c r="E250" s="824"/>
      <c r="F250" s="825"/>
      <c r="G250" s="823" t="s">
        <v>185</v>
      </c>
      <c r="H250" s="824"/>
      <c r="I250" s="825"/>
      <c r="J250" s="823" t="s">
        <v>185</v>
      </c>
      <c r="K250" s="824"/>
      <c r="L250" s="825"/>
      <c r="M250" s="823" t="s">
        <v>185</v>
      </c>
      <c r="N250" s="824"/>
      <c r="O250" s="825"/>
      <c r="P250" s="823" t="s">
        <v>185</v>
      </c>
      <c r="Q250" s="824"/>
      <c r="R250" s="825"/>
      <c r="S250" s="823" t="s">
        <v>185</v>
      </c>
      <c r="T250" s="824"/>
      <c r="U250" s="825"/>
    </row>
    <row r="251" spans="1:21" x14ac:dyDescent="0.25">
      <c r="A251" s="86" t="s">
        <v>8</v>
      </c>
      <c r="B251" s="6" t="s">
        <v>9</v>
      </c>
      <c r="C251" s="6" t="s">
        <v>10</v>
      </c>
      <c r="D251" s="66" t="s">
        <v>8</v>
      </c>
      <c r="E251" s="6" t="s">
        <v>9</v>
      </c>
      <c r="F251" s="7" t="s">
        <v>10</v>
      </c>
      <c r="G251" s="66" t="s">
        <v>8</v>
      </c>
      <c r="H251" s="6" t="s">
        <v>9</v>
      </c>
      <c r="I251" s="7" t="s">
        <v>10</v>
      </c>
      <c r="J251" s="66" t="s">
        <v>8</v>
      </c>
      <c r="K251" s="6" t="s">
        <v>9</v>
      </c>
      <c r="L251" s="7" t="s">
        <v>10</v>
      </c>
      <c r="M251" s="66" t="s">
        <v>8</v>
      </c>
      <c r="N251" s="6" t="s">
        <v>9</v>
      </c>
      <c r="O251" s="7" t="s">
        <v>10</v>
      </c>
      <c r="P251" s="66" t="s">
        <v>8</v>
      </c>
      <c r="Q251" s="6" t="s">
        <v>9</v>
      </c>
      <c r="R251" s="7" t="s">
        <v>10</v>
      </c>
      <c r="S251" s="66" t="s">
        <v>8</v>
      </c>
      <c r="T251" s="6" t="s">
        <v>9</v>
      </c>
      <c r="U251" s="7" t="s">
        <v>10</v>
      </c>
    </row>
    <row r="252" spans="1:21" x14ac:dyDescent="0.25">
      <c r="A252" s="28"/>
      <c r="B252" s="42"/>
      <c r="C252" s="42"/>
      <c r="D252" s="56"/>
      <c r="E252" s="77"/>
      <c r="F252" s="78"/>
      <c r="G252" s="56"/>
      <c r="H252" s="77"/>
      <c r="I252" s="78"/>
      <c r="J252" s="56"/>
      <c r="K252" s="77"/>
      <c r="L252" s="78"/>
      <c r="M252" s="56"/>
      <c r="N252" s="77"/>
      <c r="O252" s="78"/>
      <c r="P252" s="56"/>
      <c r="Q252" s="77"/>
      <c r="R252" s="78"/>
      <c r="S252" s="54"/>
      <c r="T252" s="77"/>
      <c r="U252" s="78"/>
    </row>
    <row r="253" spans="1:21" x14ac:dyDescent="0.25">
      <c r="A253" s="28"/>
      <c r="B253" s="42"/>
      <c r="C253" s="42"/>
      <c r="D253" s="56"/>
      <c r="E253" s="77"/>
      <c r="F253" s="78"/>
      <c r="G253" s="56"/>
      <c r="H253" s="77"/>
      <c r="I253" s="78"/>
      <c r="J253" s="56"/>
      <c r="K253" s="77"/>
      <c r="L253" s="78"/>
      <c r="M253" s="56"/>
      <c r="N253" s="77"/>
      <c r="O253" s="78"/>
      <c r="P253" s="56"/>
      <c r="Q253" s="77"/>
      <c r="R253" s="78"/>
      <c r="S253" s="54"/>
      <c r="T253" s="77"/>
      <c r="U253" s="78"/>
    </row>
    <row r="254" spans="1:21" x14ac:dyDescent="0.25">
      <c r="A254" s="28"/>
      <c r="B254" s="42"/>
      <c r="C254" s="42"/>
      <c r="D254" s="54"/>
      <c r="E254" s="77"/>
      <c r="F254" s="78"/>
      <c r="G254" s="54"/>
      <c r="H254" s="77"/>
      <c r="I254" s="78"/>
      <c r="J254" s="54"/>
      <c r="K254" s="77"/>
      <c r="L254" s="78"/>
      <c r="M254" s="54"/>
      <c r="N254" s="77"/>
      <c r="O254" s="78"/>
      <c r="P254" s="54"/>
      <c r="Q254" s="77"/>
      <c r="R254" s="78"/>
      <c r="S254" s="54"/>
      <c r="T254" s="77"/>
      <c r="U254" s="78"/>
    </row>
    <row r="255" spans="1:21" x14ac:dyDescent="0.25">
      <c r="A255" s="28" t="s">
        <v>99</v>
      </c>
      <c r="B255" s="42">
        <v>100010844</v>
      </c>
      <c r="C255" s="42" t="s">
        <v>100</v>
      </c>
      <c r="D255" s="56" t="s">
        <v>107</v>
      </c>
      <c r="E255" s="77">
        <v>100012044</v>
      </c>
      <c r="F255" s="78" t="s">
        <v>108</v>
      </c>
      <c r="G255" s="56" t="s">
        <v>107</v>
      </c>
      <c r="H255" s="77">
        <v>100012044</v>
      </c>
      <c r="I255" s="78" t="s">
        <v>108</v>
      </c>
      <c r="J255" s="56" t="s">
        <v>107</v>
      </c>
      <c r="K255" s="77">
        <v>100012044</v>
      </c>
      <c r="L255" s="78" t="s">
        <v>108</v>
      </c>
      <c r="M255" s="56" t="s">
        <v>107</v>
      </c>
      <c r="N255" s="77">
        <v>100012044</v>
      </c>
      <c r="O255" s="78" t="s">
        <v>108</v>
      </c>
      <c r="P255" s="56" t="s">
        <v>107</v>
      </c>
      <c r="Q255" s="77">
        <v>100012044</v>
      </c>
      <c r="R255" s="78" t="s">
        <v>108</v>
      </c>
      <c r="S255" s="54"/>
      <c r="T255" s="77"/>
      <c r="U255" s="78"/>
    </row>
    <row r="256" spans="1:21" x14ac:dyDescent="0.25">
      <c r="A256" s="28" t="s">
        <v>101</v>
      </c>
      <c r="B256" s="42">
        <v>100010845</v>
      </c>
      <c r="C256" s="42" t="s">
        <v>102</v>
      </c>
      <c r="D256" s="54" t="s">
        <v>109</v>
      </c>
      <c r="E256" s="77">
        <v>85757747</v>
      </c>
      <c r="F256" s="78" t="s">
        <v>110</v>
      </c>
      <c r="G256" s="54" t="s">
        <v>109</v>
      </c>
      <c r="H256" s="77">
        <v>85757747</v>
      </c>
      <c r="I256" s="78" t="s">
        <v>110</v>
      </c>
      <c r="J256" s="54" t="s">
        <v>109</v>
      </c>
      <c r="K256" s="77">
        <v>85757747</v>
      </c>
      <c r="L256" s="78" t="s">
        <v>110</v>
      </c>
      <c r="M256" s="54" t="s">
        <v>109</v>
      </c>
      <c r="N256" s="77">
        <v>85757747</v>
      </c>
      <c r="O256" s="78" t="s">
        <v>110</v>
      </c>
      <c r="P256" s="54" t="s">
        <v>109</v>
      </c>
      <c r="Q256" s="77">
        <v>85757747</v>
      </c>
      <c r="R256" s="78" t="s">
        <v>110</v>
      </c>
      <c r="S256" s="54" t="s">
        <v>109</v>
      </c>
      <c r="T256" s="77">
        <v>85757747</v>
      </c>
      <c r="U256" s="78" t="s">
        <v>110</v>
      </c>
    </row>
    <row r="257" spans="1:21" ht="18.75" x14ac:dyDescent="0.25">
      <c r="A257" s="29"/>
      <c r="B257" s="120"/>
      <c r="C257" s="29"/>
      <c r="D257" s="56" t="s">
        <v>385</v>
      </c>
      <c r="E257" s="242">
        <v>100018924</v>
      </c>
      <c r="F257" s="243" t="s">
        <v>386</v>
      </c>
      <c r="G257" s="56" t="s">
        <v>385</v>
      </c>
      <c r="H257" s="242">
        <v>100018924</v>
      </c>
      <c r="I257" s="243" t="s">
        <v>386</v>
      </c>
      <c r="J257" s="56" t="s">
        <v>385</v>
      </c>
      <c r="K257" s="242">
        <v>100018924</v>
      </c>
      <c r="L257" s="243" t="s">
        <v>386</v>
      </c>
      <c r="M257" s="56" t="s">
        <v>385</v>
      </c>
      <c r="N257" s="242">
        <v>100018924</v>
      </c>
      <c r="O257" s="243" t="s">
        <v>386</v>
      </c>
      <c r="P257" s="56" t="s">
        <v>385</v>
      </c>
      <c r="Q257" s="242">
        <v>100018924</v>
      </c>
      <c r="R257" s="243" t="s">
        <v>386</v>
      </c>
      <c r="S257" s="56" t="s">
        <v>385</v>
      </c>
      <c r="T257" s="242">
        <v>100018924</v>
      </c>
      <c r="U257" s="243" t="s">
        <v>386</v>
      </c>
    </row>
    <row r="258" spans="1:21" ht="13.5" customHeight="1" x14ac:dyDescent="0.25">
      <c r="A258" s="36"/>
      <c r="B258" s="47"/>
      <c r="C258" s="36"/>
      <c r="D258" s="56" t="s">
        <v>356</v>
      </c>
      <c r="E258" s="77">
        <v>100018923</v>
      </c>
      <c r="F258" s="78" t="s">
        <v>355</v>
      </c>
      <c r="G258" s="52" t="s">
        <v>222</v>
      </c>
      <c r="H258" s="77">
        <v>100004637</v>
      </c>
      <c r="I258" s="78" t="s">
        <v>113</v>
      </c>
      <c r="J258" s="52" t="s">
        <v>222</v>
      </c>
      <c r="K258" s="77">
        <v>100004637</v>
      </c>
      <c r="L258" s="78" t="s">
        <v>113</v>
      </c>
      <c r="M258" s="52" t="s">
        <v>222</v>
      </c>
      <c r="N258" s="77">
        <v>100004637</v>
      </c>
      <c r="O258" s="78" t="s">
        <v>113</v>
      </c>
      <c r="P258" s="52" t="s">
        <v>222</v>
      </c>
      <c r="Q258" s="77">
        <v>100004637</v>
      </c>
      <c r="R258" s="78" t="s">
        <v>113</v>
      </c>
      <c r="S258" s="56" t="s">
        <v>356</v>
      </c>
      <c r="T258" s="77">
        <v>100018923</v>
      </c>
      <c r="U258" s="78" t="s">
        <v>355</v>
      </c>
    </row>
    <row r="259" spans="1:21" ht="15.75" thickBot="1" x14ac:dyDescent="0.3">
      <c r="A259" s="86"/>
      <c r="B259" s="6"/>
      <c r="C259" s="6"/>
      <c r="D259" s="55" t="s">
        <v>357</v>
      </c>
      <c r="E259" s="77">
        <v>100013307</v>
      </c>
      <c r="F259" s="78" t="s">
        <v>182</v>
      </c>
      <c r="G259" s="55" t="s">
        <v>221</v>
      </c>
      <c r="H259" s="77">
        <v>100010961</v>
      </c>
      <c r="I259" s="78" t="s">
        <v>114</v>
      </c>
      <c r="J259" s="55" t="s">
        <v>221</v>
      </c>
      <c r="K259" s="77">
        <v>100010961</v>
      </c>
      <c r="L259" s="78" t="s">
        <v>114</v>
      </c>
      <c r="M259" s="55" t="s">
        <v>221</v>
      </c>
      <c r="N259" s="77">
        <v>100010961</v>
      </c>
      <c r="O259" s="78" t="s">
        <v>114</v>
      </c>
      <c r="P259" s="55" t="s">
        <v>221</v>
      </c>
      <c r="Q259" s="77">
        <v>100010961</v>
      </c>
      <c r="R259" s="98" t="s">
        <v>114</v>
      </c>
      <c r="S259" s="56" t="s">
        <v>310</v>
      </c>
      <c r="T259" s="77">
        <v>100013307</v>
      </c>
      <c r="U259" s="243" t="s">
        <v>182</v>
      </c>
    </row>
    <row r="260" spans="1:21" ht="18.75" x14ac:dyDescent="0.25">
      <c r="D260" s="834" t="s">
        <v>123</v>
      </c>
      <c r="E260" s="835"/>
      <c r="F260" s="836"/>
      <c r="G260" s="834" t="s">
        <v>123</v>
      </c>
      <c r="H260" s="835"/>
      <c r="I260" s="836"/>
      <c r="J260" s="814" t="s">
        <v>123</v>
      </c>
      <c r="K260" s="815"/>
      <c r="L260" s="816"/>
      <c r="M260" s="814" t="s">
        <v>123</v>
      </c>
      <c r="N260" s="815"/>
      <c r="O260" s="816"/>
      <c r="P260" s="834" t="s">
        <v>123</v>
      </c>
      <c r="Q260" s="835"/>
      <c r="R260" s="836"/>
      <c r="S260" s="834" t="s">
        <v>123</v>
      </c>
      <c r="T260" s="835"/>
      <c r="U260" s="836"/>
    </row>
    <row r="261" spans="1:21" ht="20.25" x14ac:dyDescent="0.25">
      <c r="A261" s="870" t="s">
        <v>409</v>
      </c>
      <c r="B261" s="871"/>
      <c r="C261" s="872"/>
      <c r="D261" s="823" t="s">
        <v>7</v>
      </c>
      <c r="E261" s="824"/>
      <c r="F261" s="825"/>
      <c r="G261" s="823" t="s">
        <v>7</v>
      </c>
      <c r="H261" s="824"/>
      <c r="I261" s="825"/>
      <c r="J261" s="823" t="s">
        <v>7</v>
      </c>
      <c r="K261" s="824"/>
      <c r="L261" s="825"/>
      <c r="M261" s="823" t="s">
        <v>7</v>
      </c>
      <c r="N261" s="824"/>
      <c r="O261" s="825"/>
      <c r="P261" s="823" t="s">
        <v>7</v>
      </c>
      <c r="Q261" s="824"/>
      <c r="R261" s="825"/>
      <c r="S261" s="823" t="s">
        <v>7</v>
      </c>
      <c r="T261" s="824"/>
      <c r="U261" s="825"/>
    </row>
    <row r="262" spans="1:21" x14ac:dyDescent="0.25">
      <c r="D262" s="66" t="s">
        <v>8</v>
      </c>
      <c r="E262" s="6" t="s">
        <v>9</v>
      </c>
      <c r="F262" s="7" t="s">
        <v>10</v>
      </c>
      <c r="G262" s="66" t="s">
        <v>8</v>
      </c>
      <c r="H262" s="6" t="s">
        <v>9</v>
      </c>
      <c r="I262" s="7" t="s">
        <v>10</v>
      </c>
      <c r="J262" s="66" t="s">
        <v>8</v>
      </c>
      <c r="K262" s="6" t="s">
        <v>9</v>
      </c>
      <c r="L262" s="7" t="s">
        <v>10</v>
      </c>
      <c r="M262" s="66" t="s">
        <v>8</v>
      </c>
      <c r="N262" s="6" t="s">
        <v>9</v>
      </c>
      <c r="O262" s="7" t="s">
        <v>10</v>
      </c>
      <c r="P262" s="66" t="s">
        <v>8</v>
      </c>
      <c r="Q262" s="6" t="s">
        <v>9</v>
      </c>
      <c r="R262" s="7" t="s">
        <v>10</v>
      </c>
      <c r="S262" s="66" t="s">
        <v>8</v>
      </c>
      <c r="T262" s="6" t="s">
        <v>9</v>
      </c>
      <c r="U262" s="7" t="s">
        <v>10</v>
      </c>
    </row>
    <row r="263" spans="1:21" ht="18.75" x14ac:dyDescent="0.25">
      <c r="A263" s="831" t="s">
        <v>2</v>
      </c>
      <c r="B263" s="832"/>
      <c r="C263" s="833"/>
      <c r="D263" s="57"/>
      <c r="E263" s="84"/>
      <c r="F263" s="69"/>
      <c r="G263" s="57"/>
      <c r="H263" s="84"/>
      <c r="I263" s="69"/>
      <c r="J263" s="57"/>
      <c r="K263" s="84"/>
      <c r="L263" s="69"/>
      <c r="M263" s="67" t="s">
        <v>165</v>
      </c>
      <c r="N263" s="41">
        <v>100004294</v>
      </c>
      <c r="O263" s="90" t="s">
        <v>166</v>
      </c>
      <c r="P263" s="67"/>
      <c r="Q263" s="41"/>
      <c r="R263" s="90"/>
      <c r="S263" s="67"/>
      <c r="T263" s="41"/>
      <c r="U263" s="90"/>
    </row>
    <row r="264" spans="1:21" x14ac:dyDescent="0.25">
      <c r="A264" s="829" t="s">
        <v>331</v>
      </c>
      <c r="B264" s="824"/>
      <c r="C264" s="825"/>
      <c r="D264" s="50" t="s">
        <v>117</v>
      </c>
      <c r="E264" s="68">
        <v>100000030</v>
      </c>
      <c r="F264" s="69" t="s">
        <v>118</v>
      </c>
      <c r="G264" s="50" t="s">
        <v>117</v>
      </c>
      <c r="H264" s="68">
        <v>100000030</v>
      </c>
      <c r="I264" s="69" t="s">
        <v>118</v>
      </c>
      <c r="J264" s="50" t="s">
        <v>117</v>
      </c>
      <c r="K264" s="68">
        <v>100000030</v>
      </c>
      <c r="L264" s="69" t="s">
        <v>118</v>
      </c>
      <c r="M264" s="88" t="s">
        <v>117</v>
      </c>
      <c r="N264" s="37">
        <v>100000030</v>
      </c>
      <c r="O264" s="62" t="s">
        <v>118</v>
      </c>
      <c r="P264" s="88" t="s">
        <v>117</v>
      </c>
      <c r="Q264" s="37">
        <v>100000030</v>
      </c>
      <c r="R264" s="62" t="s">
        <v>118</v>
      </c>
      <c r="S264" s="88" t="s">
        <v>117</v>
      </c>
      <c r="T264" s="37">
        <v>100000030</v>
      </c>
      <c r="U264" s="62" t="s">
        <v>118</v>
      </c>
    </row>
    <row r="265" spans="1:21" x14ac:dyDescent="0.25">
      <c r="A265" s="86" t="s">
        <v>8</v>
      </c>
      <c r="B265" s="6" t="s">
        <v>9</v>
      </c>
      <c r="C265" s="6" t="s">
        <v>10</v>
      </c>
      <c r="D265" s="30"/>
      <c r="E265" s="41"/>
      <c r="F265" s="81"/>
      <c r="G265" s="30"/>
      <c r="H265" s="41"/>
      <c r="I265" s="81"/>
      <c r="J265" s="30"/>
      <c r="K265" s="41"/>
      <c r="L265" s="81"/>
      <c r="M265" s="8" t="s">
        <v>164</v>
      </c>
      <c r="N265" s="89">
        <v>88017017</v>
      </c>
      <c r="O265" s="62" t="s">
        <v>167</v>
      </c>
      <c r="P265" s="8" t="s">
        <v>164</v>
      </c>
      <c r="Q265" s="89">
        <v>88017017</v>
      </c>
      <c r="R265" s="62" t="s">
        <v>167</v>
      </c>
      <c r="S265" s="8" t="s">
        <v>164</v>
      </c>
      <c r="T265" s="89">
        <v>88017017</v>
      </c>
      <c r="U265" s="62" t="s">
        <v>167</v>
      </c>
    </row>
    <row r="266" spans="1:21" x14ac:dyDescent="0.25">
      <c r="A266" s="49" t="s">
        <v>336</v>
      </c>
      <c r="B266" s="48">
        <v>100004614</v>
      </c>
      <c r="C266" s="48" t="s">
        <v>332</v>
      </c>
      <c r="D266" s="220"/>
      <c r="E266" s="84"/>
      <c r="F266" s="69"/>
      <c r="G266" s="57"/>
      <c r="H266" s="84"/>
      <c r="I266" s="69"/>
      <c r="J266" s="57"/>
      <c r="K266" s="84"/>
      <c r="L266" s="69"/>
      <c r="M266" s="8" t="s">
        <v>111</v>
      </c>
      <c r="N266" s="87">
        <v>85757743</v>
      </c>
      <c r="O266" s="62" t="s">
        <v>112</v>
      </c>
      <c r="P266" s="8" t="s">
        <v>111</v>
      </c>
      <c r="Q266" s="87">
        <v>85757743</v>
      </c>
      <c r="R266" s="62" t="s">
        <v>112</v>
      </c>
      <c r="S266" s="8" t="s">
        <v>111</v>
      </c>
      <c r="T266" s="87">
        <v>100013304</v>
      </c>
      <c r="U266" s="62" t="s">
        <v>181</v>
      </c>
    </row>
    <row r="267" spans="1:21" x14ac:dyDescent="0.25">
      <c r="A267" s="49" t="s">
        <v>343</v>
      </c>
      <c r="B267" s="48">
        <v>100004616</v>
      </c>
      <c r="C267" s="48" t="s">
        <v>333</v>
      </c>
      <c r="D267" s="221" t="s">
        <v>111</v>
      </c>
      <c r="E267" s="211" t="s">
        <v>115</v>
      </c>
      <c r="F267" s="69" t="s">
        <v>116</v>
      </c>
      <c r="G267" s="57" t="s">
        <v>111</v>
      </c>
      <c r="H267" s="84" t="s">
        <v>115</v>
      </c>
      <c r="I267" s="69" t="s">
        <v>116</v>
      </c>
      <c r="J267" s="57" t="s">
        <v>111</v>
      </c>
      <c r="K267" s="84" t="s">
        <v>115</v>
      </c>
      <c r="L267" s="69" t="s">
        <v>116</v>
      </c>
      <c r="M267" s="31"/>
      <c r="N267" s="39"/>
      <c r="O267" s="61"/>
      <c r="P267" s="31"/>
      <c r="Q267" s="39"/>
      <c r="R267" s="61"/>
      <c r="S267" s="31"/>
      <c r="T267" s="39"/>
      <c r="U267" s="61"/>
    </row>
    <row r="268" spans="1:21" x14ac:dyDescent="0.25">
      <c r="A268" s="49" t="s">
        <v>343</v>
      </c>
      <c r="B268" s="48">
        <v>100004617</v>
      </c>
      <c r="C268" s="48" t="s">
        <v>334</v>
      </c>
      <c r="D268" s="852" t="s">
        <v>104</v>
      </c>
      <c r="E268" s="827"/>
      <c r="F268" s="828"/>
      <c r="G268" s="826" t="s">
        <v>104</v>
      </c>
      <c r="H268" s="827"/>
      <c r="I268" s="828"/>
      <c r="J268" s="826" t="s">
        <v>104</v>
      </c>
      <c r="K268" s="827"/>
      <c r="L268" s="828"/>
      <c r="M268" s="826" t="s">
        <v>104</v>
      </c>
      <c r="N268" s="827"/>
      <c r="O268" s="828"/>
      <c r="P268" s="826" t="s">
        <v>104</v>
      </c>
      <c r="Q268" s="827"/>
      <c r="R268" s="828"/>
      <c r="S268" s="826" t="s">
        <v>104</v>
      </c>
      <c r="T268" s="827"/>
      <c r="U268" s="828"/>
    </row>
    <row r="269" spans="1:21" x14ac:dyDescent="0.25">
      <c r="A269" s="49" t="s">
        <v>343</v>
      </c>
      <c r="B269" s="48">
        <v>100004615</v>
      </c>
      <c r="C269" s="48" t="s">
        <v>335</v>
      </c>
      <c r="D269" s="91" t="s">
        <v>8</v>
      </c>
      <c r="E269" s="6" t="s">
        <v>9</v>
      </c>
      <c r="F269" s="7" t="s">
        <v>10</v>
      </c>
      <c r="G269" s="66" t="s">
        <v>8</v>
      </c>
      <c r="H269" s="6" t="s">
        <v>9</v>
      </c>
      <c r="I269" s="7" t="s">
        <v>10</v>
      </c>
      <c r="J269" s="66" t="s">
        <v>8</v>
      </c>
      <c r="K269" s="6" t="s">
        <v>9</v>
      </c>
      <c r="L269" s="7" t="s">
        <v>10</v>
      </c>
      <c r="M269" s="66" t="s">
        <v>8</v>
      </c>
      <c r="N269" s="6" t="s">
        <v>9</v>
      </c>
      <c r="O269" s="7" t="s">
        <v>10</v>
      </c>
      <c r="P269" s="66" t="s">
        <v>8</v>
      </c>
      <c r="Q269" s="6" t="s">
        <v>9</v>
      </c>
      <c r="R269" s="7" t="s">
        <v>10</v>
      </c>
      <c r="S269" s="66" t="s">
        <v>8</v>
      </c>
      <c r="T269" s="6" t="s">
        <v>9</v>
      </c>
      <c r="U269" s="7" t="s">
        <v>10</v>
      </c>
    </row>
    <row r="270" spans="1:21" x14ac:dyDescent="0.25">
      <c r="D270" s="66"/>
      <c r="E270" s="6"/>
      <c r="F270" s="7"/>
      <c r="G270" s="71" t="s">
        <v>125</v>
      </c>
      <c r="H270" s="43">
        <v>88027318</v>
      </c>
      <c r="I270" s="65" t="s">
        <v>126</v>
      </c>
      <c r="J270" s="71" t="s">
        <v>149</v>
      </c>
      <c r="K270" s="32">
        <v>100005100</v>
      </c>
      <c r="L270" s="33"/>
      <c r="M270" s="71"/>
      <c r="N270" s="32"/>
      <c r="O270" s="33"/>
      <c r="P270" s="71"/>
      <c r="Q270" s="32"/>
      <c r="R270" s="33"/>
      <c r="S270" s="71"/>
      <c r="T270" s="32"/>
      <c r="U270" s="33"/>
    </row>
    <row r="271" spans="1:21" ht="18.75" x14ac:dyDescent="0.25">
      <c r="A271" s="831" t="s">
        <v>5</v>
      </c>
      <c r="B271" s="832"/>
      <c r="C271" s="833"/>
      <c r="D271" s="66"/>
      <c r="E271" s="6"/>
      <c r="F271" s="7"/>
      <c r="G271" s="71" t="s">
        <v>127</v>
      </c>
      <c r="H271" s="43">
        <v>88027319</v>
      </c>
      <c r="I271" s="65" t="s">
        <v>129</v>
      </c>
      <c r="J271" s="71" t="s">
        <v>150</v>
      </c>
      <c r="K271" s="32">
        <v>88027313</v>
      </c>
      <c r="L271" s="33"/>
      <c r="M271" s="71"/>
      <c r="N271" s="32"/>
      <c r="O271" s="33"/>
      <c r="P271" s="71"/>
      <c r="Q271" s="32"/>
      <c r="R271" s="33"/>
      <c r="S271" s="71"/>
      <c r="T271" s="32"/>
      <c r="U271" s="33"/>
    </row>
    <row r="272" spans="1:21" x14ac:dyDescent="0.25">
      <c r="A272" s="829" t="s">
        <v>331</v>
      </c>
      <c r="B272" s="824"/>
      <c r="C272" s="825"/>
      <c r="D272" s="66"/>
      <c r="E272" s="6"/>
      <c r="F272" s="7"/>
      <c r="G272" s="71" t="s">
        <v>128</v>
      </c>
      <c r="H272" s="43">
        <v>88027320</v>
      </c>
      <c r="I272" s="65" t="s">
        <v>130</v>
      </c>
      <c r="J272" s="71"/>
      <c r="K272" s="32"/>
      <c r="L272" s="33"/>
      <c r="M272" s="71" t="s">
        <v>154</v>
      </c>
      <c r="N272" s="43">
        <v>88027314</v>
      </c>
      <c r="O272" s="33"/>
      <c r="P272" s="71"/>
      <c r="Q272" s="43"/>
      <c r="R272" s="33"/>
      <c r="S272" s="71"/>
      <c r="T272" s="43"/>
      <c r="U272" s="33"/>
    </row>
    <row r="273" spans="1:21" x14ac:dyDescent="0.25">
      <c r="A273" s="86" t="s">
        <v>8</v>
      </c>
      <c r="B273" s="6" t="s">
        <v>9</v>
      </c>
      <c r="C273" s="6" t="s">
        <v>10</v>
      </c>
      <c r="D273" s="66"/>
      <c r="E273" s="6"/>
      <c r="F273" s="7"/>
      <c r="G273" s="71" t="s">
        <v>131</v>
      </c>
      <c r="H273" s="43">
        <v>88027320</v>
      </c>
      <c r="I273" s="65" t="s">
        <v>132</v>
      </c>
      <c r="J273" s="71" t="s">
        <v>152</v>
      </c>
      <c r="K273" s="32">
        <v>88027206</v>
      </c>
      <c r="L273" s="33"/>
      <c r="M273" s="71"/>
      <c r="N273" s="32"/>
      <c r="O273" s="33"/>
      <c r="P273" s="71"/>
      <c r="Q273" s="32"/>
      <c r="R273" s="33"/>
      <c r="S273" s="71"/>
      <c r="T273" s="32"/>
      <c r="U273" s="33"/>
    </row>
    <row r="274" spans="1:21" x14ac:dyDescent="0.25">
      <c r="A274" s="49" t="s">
        <v>664</v>
      </c>
      <c r="B274" s="48">
        <v>85187005</v>
      </c>
      <c r="C274" s="48" t="s">
        <v>337</v>
      </c>
      <c r="D274" s="66"/>
      <c r="E274" s="6"/>
      <c r="F274" s="7"/>
      <c r="G274" s="71"/>
      <c r="H274" s="32"/>
      <c r="I274" s="33"/>
      <c r="J274" s="71" t="s">
        <v>151</v>
      </c>
      <c r="K274" s="32">
        <v>88027324</v>
      </c>
      <c r="L274" s="33"/>
      <c r="M274" s="71"/>
      <c r="N274" s="32"/>
      <c r="O274" s="33"/>
      <c r="P274" s="71"/>
      <c r="Q274" s="32"/>
      <c r="R274" s="33"/>
      <c r="S274" s="71"/>
      <c r="T274" s="32"/>
      <c r="U274" s="33"/>
    </row>
    <row r="275" spans="1:21" x14ac:dyDescent="0.25">
      <c r="D275" s="91"/>
      <c r="E275" s="6"/>
      <c r="F275" s="7"/>
      <c r="G275" s="66"/>
      <c r="H275" s="6"/>
      <c r="I275" s="7"/>
      <c r="J275" s="71"/>
      <c r="K275" s="32"/>
      <c r="L275" s="33"/>
      <c r="M275" s="71" t="s">
        <v>153</v>
      </c>
      <c r="N275" s="43">
        <v>88027325</v>
      </c>
      <c r="O275" s="33"/>
      <c r="P275" s="71"/>
      <c r="Q275" s="43"/>
      <c r="R275" s="33"/>
      <c r="S275" s="71"/>
      <c r="T275" s="43"/>
      <c r="U275" s="33"/>
    </row>
    <row r="276" spans="1:21" ht="18.75" x14ac:dyDescent="0.25">
      <c r="A276" s="831" t="s">
        <v>27</v>
      </c>
      <c r="B276" s="832"/>
      <c r="C276" s="833"/>
      <c r="D276" s="823" t="s">
        <v>6</v>
      </c>
      <c r="E276" s="824"/>
      <c r="F276" s="825"/>
      <c r="G276" s="823" t="s">
        <v>6</v>
      </c>
      <c r="H276" s="824"/>
      <c r="I276" s="825"/>
      <c r="J276" s="823" t="s">
        <v>6</v>
      </c>
      <c r="K276" s="824"/>
      <c r="L276" s="825"/>
      <c r="M276" s="823" t="s">
        <v>6</v>
      </c>
      <c r="N276" s="824"/>
      <c r="O276" s="825"/>
      <c r="P276" s="823" t="s">
        <v>6</v>
      </c>
      <c r="Q276" s="824"/>
      <c r="R276" s="825"/>
      <c r="S276" s="823" t="s">
        <v>6</v>
      </c>
      <c r="T276" s="824"/>
      <c r="U276" s="825"/>
    </row>
    <row r="277" spans="1:21" x14ac:dyDescent="0.25">
      <c r="A277" s="829" t="s">
        <v>331</v>
      </c>
      <c r="B277" s="824"/>
      <c r="C277" s="830"/>
      <c r="D277" s="829" t="s">
        <v>186</v>
      </c>
      <c r="E277" s="824"/>
      <c r="F277" s="830"/>
      <c r="G277" s="829" t="s">
        <v>186</v>
      </c>
      <c r="H277" s="824"/>
      <c r="I277" s="830"/>
      <c r="J277" s="829" t="s">
        <v>186</v>
      </c>
      <c r="K277" s="824"/>
      <c r="L277" s="830"/>
      <c r="M277" s="829" t="s">
        <v>186</v>
      </c>
      <c r="N277" s="824"/>
      <c r="O277" s="830"/>
      <c r="P277" s="829" t="s">
        <v>186</v>
      </c>
      <c r="Q277" s="824"/>
      <c r="R277" s="830"/>
      <c r="S277" s="829" t="s">
        <v>186</v>
      </c>
      <c r="T277" s="824"/>
      <c r="U277" s="830"/>
    </row>
    <row r="278" spans="1:21" x14ac:dyDescent="0.25">
      <c r="A278" s="86" t="s">
        <v>8</v>
      </c>
      <c r="B278" s="6" t="s">
        <v>9</v>
      </c>
      <c r="C278" s="6" t="s">
        <v>10</v>
      </c>
      <c r="D278" s="66" t="s">
        <v>8</v>
      </c>
      <c r="E278" s="6" t="s">
        <v>9</v>
      </c>
      <c r="F278" s="7" t="s">
        <v>10</v>
      </c>
      <c r="G278" s="66" t="s">
        <v>8</v>
      </c>
      <c r="H278" s="6" t="s">
        <v>9</v>
      </c>
      <c r="I278" s="7" t="s">
        <v>10</v>
      </c>
      <c r="J278" s="66" t="s">
        <v>8</v>
      </c>
      <c r="K278" s="6" t="s">
        <v>9</v>
      </c>
      <c r="L278" s="7" t="s">
        <v>10</v>
      </c>
      <c r="M278" s="66" t="s">
        <v>8</v>
      </c>
      <c r="N278" s="6" t="s">
        <v>9</v>
      </c>
      <c r="O278" s="7" t="s">
        <v>10</v>
      </c>
      <c r="P278" s="66" t="s">
        <v>8</v>
      </c>
      <c r="Q278" s="6" t="s">
        <v>9</v>
      </c>
      <c r="R278" s="7" t="s">
        <v>10</v>
      </c>
      <c r="S278" s="66" t="s">
        <v>8</v>
      </c>
      <c r="T278" s="6" t="s">
        <v>9</v>
      </c>
      <c r="U278" s="7" t="s">
        <v>10</v>
      </c>
    </row>
    <row r="279" spans="1:21" x14ac:dyDescent="0.25">
      <c r="A279" s="49" t="s">
        <v>665</v>
      </c>
      <c r="B279" s="48">
        <v>85027173</v>
      </c>
      <c r="C279" s="48" t="s">
        <v>338</v>
      </c>
      <c r="D279" s="51" t="s">
        <v>119</v>
      </c>
      <c r="E279" s="72">
        <v>89529085</v>
      </c>
      <c r="F279" s="73" t="s">
        <v>120</v>
      </c>
      <c r="G279" s="51" t="s">
        <v>137</v>
      </c>
      <c r="H279" s="72">
        <v>100001580</v>
      </c>
      <c r="I279" s="73" t="s">
        <v>133</v>
      </c>
      <c r="J279" s="51" t="s">
        <v>147</v>
      </c>
      <c r="K279" s="72">
        <v>100001580</v>
      </c>
      <c r="L279" s="73" t="s">
        <v>133</v>
      </c>
      <c r="M279" s="51"/>
      <c r="N279" s="72"/>
      <c r="O279" s="73"/>
      <c r="P279" s="51"/>
      <c r="Q279" s="72"/>
      <c r="R279" s="73"/>
      <c r="S279" s="51"/>
      <c r="T279" s="72"/>
      <c r="U279" s="73"/>
    </row>
    <row r="280" spans="1:21" x14ac:dyDescent="0.25">
      <c r="D280" s="51"/>
      <c r="E280" s="72"/>
      <c r="F280" s="73"/>
      <c r="G280" s="51" t="s">
        <v>159</v>
      </c>
      <c r="H280" s="72">
        <v>100001581</v>
      </c>
      <c r="I280" s="73" t="s">
        <v>134</v>
      </c>
      <c r="J280" s="51" t="s">
        <v>148</v>
      </c>
      <c r="K280" s="72">
        <v>100001581</v>
      </c>
      <c r="L280" s="73" t="s">
        <v>134</v>
      </c>
      <c r="M280" s="51"/>
      <c r="N280" s="72"/>
      <c r="O280" s="73"/>
      <c r="P280" s="51"/>
      <c r="Q280" s="72"/>
      <c r="R280" s="73"/>
      <c r="S280" s="51"/>
      <c r="T280" s="72"/>
      <c r="U280" s="73"/>
    </row>
    <row r="281" spans="1:21" x14ac:dyDescent="0.25">
      <c r="D281" s="51" t="s">
        <v>121</v>
      </c>
      <c r="E281" s="72">
        <v>89997049</v>
      </c>
      <c r="F281" s="73" t="s">
        <v>122</v>
      </c>
      <c r="G281" s="51" t="s">
        <v>301</v>
      </c>
      <c r="H281" s="72">
        <v>89557001</v>
      </c>
      <c r="I281" s="73" t="s">
        <v>135</v>
      </c>
      <c r="J281" s="51" t="s">
        <v>156</v>
      </c>
      <c r="K281" s="72">
        <v>89997045</v>
      </c>
      <c r="L281" s="73" t="s">
        <v>155</v>
      </c>
      <c r="M281" s="51"/>
      <c r="N281" s="72"/>
      <c r="O281" s="73"/>
      <c r="P281" s="51"/>
      <c r="Q281" s="72"/>
      <c r="R281" s="73"/>
      <c r="S281" s="51"/>
      <c r="T281" s="72"/>
      <c r="U281" s="73"/>
    </row>
    <row r="282" spans="1:21" x14ac:dyDescent="0.25">
      <c r="D282" s="51"/>
      <c r="E282" s="72"/>
      <c r="F282" s="73"/>
      <c r="G282" s="51" t="s">
        <v>301</v>
      </c>
      <c r="H282" s="72">
        <v>89557002</v>
      </c>
      <c r="I282" s="73" t="s">
        <v>136</v>
      </c>
      <c r="J282" s="51"/>
      <c r="K282" s="72"/>
      <c r="L282" s="73"/>
      <c r="M282" s="51"/>
      <c r="N282" s="72"/>
      <c r="O282" s="73"/>
      <c r="P282" s="51"/>
      <c r="Q282" s="72"/>
      <c r="R282" s="73"/>
      <c r="S282" s="51"/>
      <c r="T282" s="72"/>
      <c r="U282" s="73"/>
    </row>
    <row r="283" spans="1:21" x14ac:dyDescent="0.25">
      <c r="D283" s="35" t="s">
        <v>375</v>
      </c>
      <c r="E283" s="42">
        <v>100018088</v>
      </c>
      <c r="F283" s="42" t="s">
        <v>377</v>
      </c>
      <c r="G283" s="35" t="s">
        <v>375</v>
      </c>
      <c r="H283" s="42">
        <v>100018088</v>
      </c>
      <c r="I283" s="42" t="s">
        <v>377</v>
      </c>
      <c r="J283" s="35" t="s">
        <v>375</v>
      </c>
      <c r="K283" s="42">
        <v>100018088</v>
      </c>
      <c r="L283" s="42" t="s">
        <v>377</v>
      </c>
      <c r="M283" s="35" t="s">
        <v>375</v>
      </c>
      <c r="N283" s="42">
        <v>100018088</v>
      </c>
      <c r="O283" s="42" t="s">
        <v>377</v>
      </c>
      <c r="P283" s="35" t="s">
        <v>375</v>
      </c>
      <c r="Q283" s="42">
        <v>100018088</v>
      </c>
      <c r="R283" s="42" t="s">
        <v>377</v>
      </c>
      <c r="S283" s="35" t="s">
        <v>375</v>
      </c>
      <c r="T283" s="42">
        <v>100018088</v>
      </c>
      <c r="U283" s="42" t="s">
        <v>377</v>
      </c>
    </row>
    <row r="284" spans="1:21" x14ac:dyDescent="0.25">
      <c r="D284" s="35" t="s">
        <v>376</v>
      </c>
      <c r="E284" s="42">
        <v>100018089</v>
      </c>
      <c r="F284" s="42" t="s">
        <v>378</v>
      </c>
      <c r="G284" s="35" t="s">
        <v>376</v>
      </c>
      <c r="H284" s="42">
        <v>100018089</v>
      </c>
      <c r="I284" s="42" t="s">
        <v>378</v>
      </c>
      <c r="J284" s="35" t="s">
        <v>376</v>
      </c>
      <c r="K284" s="42">
        <v>100018089</v>
      </c>
      <c r="L284" s="42" t="s">
        <v>378</v>
      </c>
      <c r="M284" s="35" t="s">
        <v>376</v>
      </c>
      <c r="N284" s="42">
        <v>100018089</v>
      </c>
      <c r="O284" s="42" t="s">
        <v>378</v>
      </c>
      <c r="P284" s="35" t="s">
        <v>376</v>
      </c>
      <c r="Q284" s="42">
        <v>100018089</v>
      </c>
      <c r="R284" s="42" t="s">
        <v>378</v>
      </c>
      <c r="S284" s="35" t="s">
        <v>376</v>
      </c>
      <c r="T284" s="42">
        <v>100018089</v>
      </c>
      <c r="U284" s="42" t="s">
        <v>378</v>
      </c>
    </row>
    <row r="285" spans="1:21" ht="18.75" customHeight="1" x14ac:dyDescent="0.2">
      <c r="A285" s="263"/>
      <c r="B285" s="263"/>
      <c r="C285" s="263"/>
      <c r="D285" s="35" t="s">
        <v>358</v>
      </c>
      <c r="E285" s="244">
        <v>100018090</v>
      </c>
      <c r="F285" s="244" t="s">
        <v>372</v>
      </c>
      <c r="G285" s="35" t="s">
        <v>358</v>
      </c>
      <c r="H285" s="244">
        <v>100018090</v>
      </c>
      <c r="I285" s="244" t="s">
        <v>372</v>
      </c>
      <c r="J285" s="35" t="s">
        <v>358</v>
      </c>
      <c r="K285" s="244">
        <v>100018090</v>
      </c>
      <c r="L285" s="244" t="s">
        <v>372</v>
      </c>
      <c r="M285" s="35" t="s">
        <v>358</v>
      </c>
      <c r="N285" s="244">
        <v>100018090</v>
      </c>
      <c r="O285" s="244" t="s">
        <v>372</v>
      </c>
      <c r="P285" s="35" t="s">
        <v>358</v>
      </c>
      <c r="Q285" s="244">
        <v>100018090</v>
      </c>
      <c r="R285" s="244" t="s">
        <v>372</v>
      </c>
      <c r="S285" s="35" t="s">
        <v>358</v>
      </c>
      <c r="T285" s="244">
        <v>100018090</v>
      </c>
      <c r="U285" s="244" t="s">
        <v>372</v>
      </c>
    </row>
    <row r="286" spans="1:21" ht="15" customHeight="1" x14ac:dyDescent="0.2">
      <c r="A286" s="251" t="s">
        <v>400</v>
      </c>
      <c r="B286" s="263"/>
      <c r="C286" s="263"/>
      <c r="D286" s="35" t="s">
        <v>359</v>
      </c>
      <c r="E286" s="244">
        <v>100018091</v>
      </c>
      <c r="F286" s="244" t="s">
        <v>373</v>
      </c>
      <c r="G286" s="35" t="s">
        <v>359</v>
      </c>
      <c r="H286" s="244">
        <v>100018091</v>
      </c>
      <c r="I286" s="244" t="s">
        <v>373</v>
      </c>
      <c r="J286" s="35" t="s">
        <v>359</v>
      </c>
      <c r="K286" s="244">
        <v>100018091</v>
      </c>
      <c r="L286" s="244" t="s">
        <v>373</v>
      </c>
      <c r="M286" s="35" t="s">
        <v>359</v>
      </c>
      <c r="N286" s="244">
        <v>100018091</v>
      </c>
      <c r="O286" s="244" t="s">
        <v>373</v>
      </c>
      <c r="P286" s="35" t="s">
        <v>359</v>
      </c>
      <c r="Q286" s="244">
        <v>100018091</v>
      </c>
      <c r="R286" s="244" t="s">
        <v>373</v>
      </c>
      <c r="S286" s="35" t="s">
        <v>359</v>
      </c>
      <c r="T286" s="244">
        <v>100018091</v>
      </c>
      <c r="U286" s="244" t="s">
        <v>373</v>
      </c>
    </row>
    <row r="287" spans="1:21" ht="15" customHeight="1" x14ac:dyDescent="0.2">
      <c r="A287" s="263"/>
      <c r="B287" s="263"/>
      <c r="C287" s="263"/>
      <c r="D287" s="35" t="s">
        <v>360</v>
      </c>
      <c r="E287" s="244">
        <v>100018092</v>
      </c>
      <c r="F287" s="244" t="s">
        <v>374</v>
      </c>
      <c r="G287" s="35" t="s">
        <v>360</v>
      </c>
      <c r="H287" s="244">
        <v>100018092</v>
      </c>
      <c r="I287" s="244" t="s">
        <v>374</v>
      </c>
      <c r="J287" s="35" t="s">
        <v>360</v>
      </c>
      <c r="K287" s="244">
        <v>100018092</v>
      </c>
      <c r="L287" s="244" t="s">
        <v>374</v>
      </c>
      <c r="M287" s="35" t="s">
        <v>360</v>
      </c>
      <c r="N287" s="244">
        <v>100018092</v>
      </c>
      <c r="O287" s="244" t="s">
        <v>374</v>
      </c>
      <c r="P287" s="35" t="s">
        <v>360</v>
      </c>
      <c r="Q287" s="244">
        <v>100018092</v>
      </c>
      <c r="R287" s="244" t="s">
        <v>374</v>
      </c>
      <c r="S287" s="35" t="s">
        <v>360</v>
      </c>
      <c r="T287" s="244">
        <v>100018092</v>
      </c>
      <c r="U287" s="244" t="s">
        <v>374</v>
      </c>
    </row>
    <row r="288" spans="1:21" ht="15" customHeight="1" x14ac:dyDescent="0.2">
      <c r="D288" s="35" t="s">
        <v>361</v>
      </c>
      <c r="E288" s="244">
        <v>100018093</v>
      </c>
      <c r="F288" s="244" t="s">
        <v>367</v>
      </c>
      <c r="G288" s="35" t="s">
        <v>361</v>
      </c>
      <c r="H288" s="244">
        <v>100018093</v>
      </c>
      <c r="I288" s="244" t="s">
        <v>367</v>
      </c>
      <c r="J288" s="35" t="s">
        <v>361</v>
      </c>
      <c r="K288" s="244">
        <v>100018093</v>
      </c>
      <c r="L288" s="244" t="s">
        <v>367</v>
      </c>
      <c r="M288" s="35" t="s">
        <v>361</v>
      </c>
      <c r="N288" s="244">
        <v>100018093</v>
      </c>
      <c r="O288" s="244" t="s">
        <v>367</v>
      </c>
      <c r="P288" s="35" t="s">
        <v>361</v>
      </c>
      <c r="Q288" s="244">
        <v>100018093</v>
      </c>
      <c r="R288" s="244" t="s">
        <v>367</v>
      </c>
      <c r="S288" s="35" t="s">
        <v>361</v>
      </c>
      <c r="T288" s="244">
        <v>100018093</v>
      </c>
      <c r="U288" s="244" t="s">
        <v>367</v>
      </c>
    </row>
    <row r="289" spans="4:21" ht="18.75" customHeight="1" x14ac:dyDescent="0.2">
      <c r="D289" s="35" t="s">
        <v>362</v>
      </c>
      <c r="E289" s="244">
        <v>100018094</v>
      </c>
      <c r="F289" s="244" t="s">
        <v>368</v>
      </c>
      <c r="G289" s="35" t="s">
        <v>362</v>
      </c>
      <c r="H289" s="244">
        <v>100018094</v>
      </c>
      <c r="I289" s="244" t="s">
        <v>368</v>
      </c>
      <c r="J289" s="35" t="s">
        <v>362</v>
      </c>
      <c r="K289" s="244">
        <v>100018094</v>
      </c>
      <c r="L289" s="244" t="s">
        <v>368</v>
      </c>
      <c r="M289" s="35" t="s">
        <v>362</v>
      </c>
      <c r="N289" s="244">
        <v>100018094</v>
      </c>
      <c r="O289" s="244" t="s">
        <v>368</v>
      </c>
      <c r="P289" s="35" t="s">
        <v>362</v>
      </c>
      <c r="Q289" s="244">
        <v>100018094</v>
      </c>
      <c r="R289" s="244" t="s">
        <v>368</v>
      </c>
      <c r="S289" s="35" t="s">
        <v>362</v>
      </c>
      <c r="T289" s="244">
        <v>100018094</v>
      </c>
      <c r="U289" s="244" t="s">
        <v>368</v>
      </c>
    </row>
    <row r="290" spans="4:21" ht="15" customHeight="1" x14ac:dyDescent="0.2">
      <c r="D290" s="35" t="s">
        <v>363</v>
      </c>
      <c r="E290" s="244">
        <v>100018095</v>
      </c>
      <c r="F290" s="244" t="s">
        <v>369</v>
      </c>
      <c r="G290" s="35" t="s">
        <v>363</v>
      </c>
      <c r="H290" s="244">
        <v>100018095</v>
      </c>
      <c r="I290" s="244" t="s">
        <v>369</v>
      </c>
      <c r="J290" s="35" t="s">
        <v>363</v>
      </c>
      <c r="K290" s="244">
        <v>100018095</v>
      </c>
      <c r="L290" s="244" t="s">
        <v>369</v>
      </c>
      <c r="M290" s="35" t="s">
        <v>363</v>
      </c>
      <c r="N290" s="244">
        <v>100018095</v>
      </c>
      <c r="O290" s="244" t="s">
        <v>369</v>
      </c>
      <c r="P290" s="35" t="s">
        <v>363</v>
      </c>
      <c r="Q290" s="244">
        <v>100018095</v>
      </c>
      <c r="R290" s="244" t="s">
        <v>369</v>
      </c>
      <c r="S290" s="35" t="s">
        <v>363</v>
      </c>
      <c r="T290" s="244">
        <v>100018095</v>
      </c>
      <c r="U290" s="244" t="s">
        <v>369</v>
      </c>
    </row>
    <row r="291" spans="4:21" ht="15" customHeight="1" x14ac:dyDescent="0.2">
      <c r="D291" s="35" t="s">
        <v>364</v>
      </c>
      <c r="E291" s="244">
        <v>100018096</v>
      </c>
      <c r="F291" s="244" t="s">
        <v>370</v>
      </c>
      <c r="G291" s="35" t="s">
        <v>364</v>
      </c>
      <c r="H291" s="244">
        <v>100018096</v>
      </c>
      <c r="I291" s="244" t="s">
        <v>370</v>
      </c>
      <c r="J291" s="35" t="s">
        <v>364</v>
      </c>
      <c r="K291" s="244">
        <v>100018096</v>
      </c>
      <c r="L291" s="244" t="s">
        <v>370</v>
      </c>
      <c r="M291" s="35" t="s">
        <v>364</v>
      </c>
      <c r="N291" s="244">
        <v>100018096</v>
      </c>
      <c r="O291" s="244" t="s">
        <v>370</v>
      </c>
      <c r="P291" s="35" t="s">
        <v>364</v>
      </c>
      <c r="Q291" s="244">
        <v>100018096</v>
      </c>
      <c r="R291" s="244" t="s">
        <v>370</v>
      </c>
      <c r="S291" s="35" t="s">
        <v>364</v>
      </c>
      <c r="T291" s="244">
        <v>100018096</v>
      </c>
      <c r="U291" s="244" t="s">
        <v>370</v>
      </c>
    </row>
    <row r="292" spans="4:21" x14ac:dyDescent="0.2">
      <c r="D292" s="35" t="s">
        <v>365</v>
      </c>
      <c r="E292" s="244">
        <v>100018097</v>
      </c>
      <c r="F292" s="244" t="s">
        <v>371</v>
      </c>
      <c r="G292" s="35" t="s">
        <v>365</v>
      </c>
      <c r="H292" s="244">
        <v>100018097</v>
      </c>
      <c r="I292" s="244" t="s">
        <v>371</v>
      </c>
      <c r="J292" s="35" t="s">
        <v>365</v>
      </c>
      <c r="K292" s="244">
        <v>100018097</v>
      </c>
      <c r="L292" s="244" t="s">
        <v>371</v>
      </c>
      <c r="M292" s="35" t="s">
        <v>365</v>
      </c>
      <c r="N292" s="244">
        <v>100018097</v>
      </c>
      <c r="O292" s="244" t="s">
        <v>371</v>
      </c>
      <c r="P292" s="35" t="s">
        <v>365</v>
      </c>
      <c r="Q292" s="244">
        <v>100018097</v>
      </c>
      <c r="R292" s="244" t="s">
        <v>371</v>
      </c>
      <c r="S292" s="35" t="s">
        <v>365</v>
      </c>
      <c r="T292" s="244">
        <v>100018097</v>
      </c>
      <c r="U292" s="244" t="s">
        <v>371</v>
      </c>
    </row>
    <row r="293" spans="4:21" x14ac:dyDescent="0.25">
      <c r="D293" s="24" t="s">
        <v>366</v>
      </c>
      <c r="E293" s="39">
        <v>100007837</v>
      </c>
      <c r="F293" s="39" t="s">
        <v>18</v>
      </c>
      <c r="G293" s="24" t="s">
        <v>380</v>
      </c>
      <c r="H293" s="37">
        <v>100007834</v>
      </c>
      <c r="I293" s="37" t="s">
        <v>184</v>
      </c>
      <c r="J293" s="31" t="s">
        <v>381</v>
      </c>
      <c r="K293" s="37">
        <v>100007835</v>
      </c>
      <c r="L293" s="62" t="s">
        <v>157</v>
      </c>
      <c r="M293" s="31"/>
      <c r="N293" s="37"/>
      <c r="O293" s="62"/>
      <c r="P293" s="31" t="s">
        <v>383</v>
      </c>
      <c r="Q293" s="37">
        <v>100007836</v>
      </c>
      <c r="R293" s="62" t="s">
        <v>168</v>
      </c>
      <c r="S293" s="31" t="s">
        <v>179</v>
      </c>
      <c r="T293" s="37">
        <v>100007827</v>
      </c>
      <c r="U293" s="62" t="s">
        <v>180</v>
      </c>
    </row>
    <row r="294" spans="4:21" x14ac:dyDescent="0.25">
      <c r="D294" s="49"/>
      <c r="E294" s="48"/>
      <c r="F294" s="49"/>
      <c r="G294" s="49"/>
      <c r="H294" s="48"/>
      <c r="I294" s="49"/>
      <c r="J294" s="31" t="s">
        <v>382</v>
      </c>
      <c r="K294" s="43">
        <v>100007836</v>
      </c>
      <c r="L294" s="65" t="s">
        <v>158</v>
      </c>
      <c r="M294" s="31" t="s">
        <v>382</v>
      </c>
      <c r="N294" s="43">
        <v>100007836</v>
      </c>
      <c r="O294" s="65" t="s">
        <v>158</v>
      </c>
      <c r="P294" s="31"/>
      <c r="Q294" s="37"/>
      <c r="R294" s="62"/>
      <c r="S294" s="31"/>
      <c r="T294" s="43"/>
      <c r="U294" s="65"/>
    </row>
    <row r="295" spans="4:21" x14ac:dyDescent="0.25">
      <c r="D295" s="823" t="s">
        <v>13</v>
      </c>
      <c r="E295" s="824"/>
      <c r="F295" s="825"/>
      <c r="G295" s="823" t="s">
        <v>13</v>
      </c>
      <c r="H295" s="824"/>
      <c r="I295" s="825"/>
      <c r="J295" s="823" t="s">
        <v>13</v>
      </c>
      <c r="K295" s="824"/>
      <c r="L295" s="825"/>
      <c r="M295" s="823" t="s">
        <v>13</v>
      </c>
      <c r="N295" s="824"/>
      <c r="O295" s="825"/>
      <c r="P295" s="117" t="s">
        <v>13</v>
      </c>
      <c r="Q295" s="118"/>
      <c r="R295" s="119"/>
      <c r="S295" s="823" t="s">
        <v>13</v>
      </c>
      <c r="T295" s="824"/>
      <c r="U295" s="825"/>
    </row>
    <row r="296" spans="4:21" x14ac:dyDescent="0.25">
      <c r="D296" s="66" t="s">
        <v>8</v>
      </c>
      <c r="E296" s="6" t="s">
        <v>9</v>
      </c>
      <c r="F296" s="7" t="s">
        <v>10</v>
      </c>
      <c r="G296" s="86" t="s">
        <v>8</v>
      </c>
      <c r="H296" s="6" t="s">
        <v>9</v>
      </c>
      <c r="I296" s="6" t="s">
        <v>10</v>
      </c>
      <c r="J296" s="66" t="s">
        <v>8</v>
      </c>
      <c r="K296" s="6" t="s">
        <v>9</v>
      </c>
      <c r="L296" s="7" t="s">
        <v>10</v>
      </c>
      <c r="M296" s="66" t="s">
        <v>8</v>
      </c>
      <c r="N296" s="6" t="s">
        <v>9</v>
      </c>
      <c r="O296" s="7" t="s">
        <v>10</v>
      </c>
      <c r="P296" s="66" t="s">
        <v>8</v>
      </c>
      <c r="Q296" s="6" t="s">
        <v>9</v>
      </c>
      <c r="R296" s="7" t="s">
        <v>10</v>
      </c>
      <c r="S296" s="66" t="s">
        <v>8</v>
      </c>
      <c r="T296" s="6" t="s">
        <v>9</v>
      </c>
      <c r="U296" s="7" t="s">
        <v>10</v>
      </c>
    </row>
    <row r="297" spans="4:21" x14ac:dyDescent="0.25">
      <c r="D297" s="57"/>
      <c r="E297" s="76"/>
      <c r="F297" s="73"/>
      <c r="G297" s="95"/>
      <c r="H297" s="76"/>
      <c r="I297" s="72"/>
      <c r="J297" s="57"/>
      <c r="K297" s="76"/>
      <c r="L297" s="73"/>
      <c r="M297" s="57"/>
      <c r="N297" s="76"/>
      <c r="O297" s="73"/>
      <c r="P297" s="66"/>
      <c r="Q297" s="6"/>
      <c r="R297" s="7"/>
      <c r="S297" s="57"/>
      <c r="T297" s="76"/>
      <c r="U297" s="73"/>
    </row>
    <row r="298" spans="4:21" x14ac:dyDescent="0.25">
      <c r="D298" s="57"/>
      <c r="E298" s="76"/>
      <c r="F298" s="73"/>
      <c r="G298" s="57"/>
      <c r="H298" s="76"/>
      <c r="I298" s="73"/>
      <c r="J298" s="79"/>
      <c r="K298" s="48"/>
      <c r="L298" s="80"/>
      <c r="M298" s="79"/>
      <c r="N298" s="48"/>
      <c r="O298" s="80"/>
      <c r="P298" s="57"/>
      <c r="Q298" s="76"/>
      <c r="R298" s="73"/>
      <c r="S298" s="79"/>
      <c r="T298" s="48"/>
      <c r="U298" s="80"/>
    </row>
    <row r="299" spans="4:21" x14ac:dyDescent="0.25">
      <c r="D299" s="53"/>
      <c r="E299" s="76"/>
      <c r="F299" s="73"/>
      <c r="G299" s="53"/>
      <c r="H299" s="76"/>
      <c r="I299" s="73"/>
      <c r="J299" s="57"/>
      <c r="K299" s="76"/>
      <c r="L299" s="73"/>
      <c r="M299" s="57"/>
      <c r="N299" s="76"/>
      <c r="O299" s="73"/>
      <c r="P299" s="79"/>
      <c r="Q299" s="48"/>
      <c r="R299" s="80"/>
      <c r="S299" s="57"/>
      <c r="T299" s="76"/>
      <c r="U299" s="73"/>
    </row>
    <row r="300" spans="4:21" x14ac:dyDescent="0.25">
      <c r="D300" s="57"/>
      <c r="E300" s="76"/>
      <c r="F300" s="73"/>
      <c r="G300" s="57"/>
      <c r="H300" s="76"/>
      <c r="I300" s="73"/>
      <c r="J300" s="79"/>
      <c r="K300" s="48"/>
      <c r="L300" s="80"/>
      <c r="M300" s="79"/>
      <c r="N300" s="48"/>
      <c r="O300" s="80"/>
      <c r="P300" s="57"/>
      <c r="Q300" s="76"/>
      <c r="R300" s="73"/>
      <c r="S300" s="79"/>
      <c r="T300" s="48"/>
      <c r="U300" s="80"/>
    </row>
    <row r="301" spans="4:21" x14ac:dyDescent="0.25">
      <c r="D301" s="57"/>
      <c r="E301" s="76"/>
      <c r="F301" s="73"/>
      <c r="G301" s="57"/>
      <c r="H301" s="76"/>
      <c r="I301" s="73"/>
      <c r="J301" s="53"/>
      <c r="K301" s="76"/>
      <c r="L301" s="73"/>
      <c r="M301" s="53"/>
      <c r="N301" s="76"/>
      <c r="O301" s="73"/>
      <c r="P301" s="79"/>
      <c r="Q301" s="48"/>
      <c r="R301" s="80"/>
      <c r="S301" s="53"/>
      <c r="T301" s="76"/>
      <c r="U301" s="73"/>
    </row>
    <row r="302" spans="4:21" x14ac:dyDescent="0.25">
      <c r="D302" s="53" t="s">
        <v>98</v>
      </c>
      <c r="E302" s="76" t="s">
        <v>388</v>
      </c>
      <c r="F302" s="73" t="s">
        <v>389</v>
      </c>
      <c r="G302" s="53" t="s">
        <v>98</v>
      </c>
      <c r="H302" s="76" t="s">
        <v>388</v>
      </c>
      <c r="I302" s="73" t="s">
        <v>389</v>
      </c>
      <c r="J302" s="53"/>
      <c r="K302" s="72"/>
      <c r="L302" s="73"/>
      <c r="M302" s="53"/>
      <c r="N302" s="72"/>
      <c r="O302" s="73"/>
      <c r="P302" s="53"/>
      <c r="Q302" s="76"/>
      <c r="R302" s="73"/>
      <c r="S302" s="53"/>
      <c r="T302" s="72"/>
      <c r="U302" s="73"/>
    </row>
    <row r="303" spans="4:21" x14ac:dyDescent="0.25">
      <c r="D303" s="10" t="s">
        <v>216</v>
      </c>
      <c r="E303" s="72">
        <v>89997047</v>
      </c>
      <c r="F303" s="73" t="s">
        <v>23</v>
      </c>
      <c r="G303" s="10" t="s">
        <v>139</v>
      </c>
      <c r="H303" s="39">
        <v>89997060</v>
      </c>
      <c r="I303" s="61" t="s">
        <v>140</v>
      </c>
      <c r="J303" s="53"/>
      <c r="K303" s="72"/>
      <c r="L303" s="73"/>
      <c r="M303" s="53"/>
      <c r="N303" s="72"/>
      <c r="O303" s="73"/>
      <c r="P303" s="53"/>
      <c r="Q303" s="72"/>
      <c r="R303" s="73"/>
      <c r="S303" s="53"/>
      <c r="T303" s="72"/>
      <c r="U303" s="73"/>
    </row>
    <row r="304" spans="4:21" x14ac:dyDescent="0.25">
      <c r="D304" s="10" t="s">
        <v>217</v>
      </c>
      <c r="E304" s="72">
        <v>89997046</v>
      </c>
      <c r="F304" s="73" t="s">
        <v>24</v>
      </c>
      <c r="G304" s="10" t="s">
        <v>144</v>
      </c>
      <c r="H304" s="39">
        <v>89997061</v>
      </c>
      <c r="I304" s="61" t="s">
        <v>141</v>
      </c>
      <c r="J304" s="53"/>
      <c r="K304" s="72"/>
      <c r="L304" s="73"/>
      <c r="M304" s="53"/>
      <c r="N304" s="72"/>
      <c r="O304" s="73"/>
      <c r="P304" s="53"/>
      <c r="Q304" s="72"/>
      <c r="R304" s="73"/>
      <c r="S304" s="53"/>
      <c r="T304" s="72"/>
      <c r="U304" s="73"/>
    </row>
    <row r="305" spans="4:21" x14ac:dyDescent="0.25">
      <c r="D305" s="53" t="s">
        <v>25</v>
      </c>
      <c r="E305" s="76">
        <v>89997009</v>
      </c>
      <c r="F305" s="73" t="s">
        <v>26</v>
      </c>
      <c r="G305" s="10" t="s">
        <v>145</v>
      </c>
      <c r="H305" s="23">
        <v>89997002</v>
      </c>
      <c r="I305" s="61" t="s">
        <v>142</v>
      </c>
      <c r="J305" s="53"/>
      <c r="K305" s="76"/>
      <c r="L305" s="73"/>
      <c r="M305" s="53"/>
      <c r="N305" s="76"/>
      <c r="O305" s="73"/>
      <c r="P305" s="53"/>
      <c r="Q305" s="72"/>
      <c r="R305" s="73"/>
      <c r="S305" s="53"/>
      <c r="T305" s="76"/>
      <c r="U305" s="73"/>
    </row>
    <row r="306" spans="4:21" x14ac:dyDescent="0.25">
      <c r="D306" s="57"/>
      <c r="E306" s="76"/>
      <c r="F306" s="73"/>
      <c r="G306" s="10" t="s">
        <v>146</v>
      </c>
      <c r="H306" s="23">
        <v>89997062</v>
      </c>
      <c r="I306" s="61" t="s">
        <v>143</v>
      </c>
      <c r="J306" s="57"/>
      <c r="K306" s="76"/>
      <c r="L306" s="73"/>
      <c r="M306" s="57"/>
      <c r="N306" s="76"/>
      <c r="O306" s="73"/>
      <c r="P306" s="53"/>
      <c r="Q306" s="76"/>
      <c r="R306" s="73"/>
      <c r="S306" s="57"/>
      <c r="T306" s="76"/>
      <c r="U306" s="73"/>
    </row>
    <row r="307" spans="4:21" x14ac:dyDescent="0.25">
      <c r="D307" s="22" t="s">
        <v>390</v>
      </c>
      <c r="E307" s="23">
        <v>100020164</v>
      </c>
      <c r="F307" s="39" t="s">
        <v>391</v>
      </c>
      <c r="G307" s="22" t="s">
        <v>390</v>
      </c>
      <c r="H307" s="23">
        <v>100020164</v>
      </c>
      <c r="I307" s="39" t="s">
        <v>391</v>
      </c>
      <c r="J307" s="53"/>
      <c r="K307" s="72"/>
      <c r="L307" s="73"/>
      <c r="M307" s="53"/>
      <c r="N307" s="72"/>
      <c r="O307" s="73"/>
      <c r="P307" s="57"/>
      <c r="Q307" s="76"/>
      <c r="R307" s="73"/>
      <c r="S307" s="53"/>
      <c r="T307" s="72"/>
      <c r="U307" s="73"/>
    </row>
    <row r="308" spans="4:21" x14ac:dyDescent="0.25">
      <c r="D308" s="22" t="s">
        <v>394</v>
      </c>
      <c r="E308" s="23">
        <v>100020116</v>
      </c>
      <c r="F308" s="39" t="s">
        <v>395</v>
      </c>
      <c r="G308" s="22" t="s">
        <v>394</v>
      </c>
      <c r="H308" s="23">
        <v>100020116</v>
      </c>
      <c r="I308" s="39" t="s">
        <v>395</v>
      </c>
      <c r="J308" s="53"/>
      <c r="K308" s="72"/>
      <c r="L308" s="73"/>
      <c r="M308" s="53"/>
      <c r="N308" s="72"/>
      <c r="O308" s="73"/>
      <c r="P308" s="53"/>
      <c r="Q308" s="72"/>
      <c r="R308" s="73"/>
      <c r="S308" s="53"/>
      <c r="T308" s="72"/>
      <c r="U308" s="73"/>
    </row>
    <row r="309" spans="4:21" x14ac:dyDescent="0.25">
      <c r="D309" s="57"/>
      <c r="E309" s="76"/>
      <c r="F309" s="73"/>
      <c r="G309" s="10"/>
      <c r="H309" s="23"/>
      <c r="I309" s="61"/>
      <c r="J309" s="53"/>
      <c r="K309" s="72"/>
      <c r="L309" s="73"/>
      <c r="M309" s="53"/>
      <c r="N309" s="72"/>
      <c r="O309" s="73"/>
      <c r="P309" s="53"/>
      <c r="Q309" s="72"/>
      <c r="R309" s="73"/>
      <c r="S309" s="53"/>
      <c r="T309" s="72"/>
      <c r="U309" s="73"/>
    </row>
    <row r="310" spans="4:21" x14ac:dyDescent="0.25">
      <c r="D310" s="57"/>
      <c r="E310" s="76"/>
      <c r="F310" s="73"/>
      <c r="G310" s="10"/>
      <c r="H310" s="23"/>
      <c r="I310" s="61"/>
      <c r="J310" s="53"/>
      <c r="K310" s="72"/>
      <c r="L310" s="73"/>
      <c r="M310" s="53"/>
      <c r="N310" s="72"/>
      <c r="O310" s="73"/>
      <c r="P310" s="53"/>
      <c r="Q310" s="72"/>
      <c r="R310" s="73"/>
      <c r="S310" s="53"/>
      <c r="T310" s="72"/>
      <c r="U310" s="73"/>
    </row>
    <row r="311" spans="4:21" x14ac:dyDescent="0.25">
      <c r="D311" s="10"/>
      <c r="E311" s="23"/>
      <c r="F311" s="61"/>
      <c r="G311" s="10"/>
      <c r="H311" s="23"/>
      <c r="I311" s="61"/>
      <c r="J311" s="57"/>
      <c r="K311" s="72"/>
      <c r="L311" s="73"/>
      <c r="M311" s="57"/>
      <c r="N311" s="72"/>
      <c r="O311" s="73"/>
      <c r="P311" s="53"/>
      <c r="Q311" s="72"/>
      <c r="R311" s="73"/>
      <c r="S311" s="57"/>
      <c r="T311" s="72"/>
      <c r="U311" s="73"/>
    </row>
    <row r="312" spans="4:21" x14ac:dyDescent="0.25">
      <c r="D312" s="10"/>
      <c r="E312" s="23"/>
      <c r="F312" s="61"/>
      <c r="G312" s="10"/>
      <c r="H312" s="23"/>
      <c r="I312" s="61"/>
      <c r="J312" s="57"/>
      <c r="K312" s="76"/>
      <c r="L312" s="73"/>
      <c r="M312" s="57"/>
      <c r="N312" s="76"/>
      <c r="O312" s="73"/>
      <c r="P312" s="57"/>
      <c r="Q312" s="72"/>
      <c r="R312" s="73"/>
      <c r="S312" s="57"/>
      <c r="T312" s="76"/>
      <c r="U312" s="73"/>
    </row>
    <row r="313" spans="4:21" x14ac:dyDescent="0.25">
      <c r="D313" s="823" t="s">
        <v>185</v>
      </c>
      <c r="E313" s="824"/>
      <c r="F313" s="825"/>
      <c r="G313" s="823" t="s">
        <v>185</v>
      </c>
      <c r="H313" s="824"/>
      <c r="I313" s="825"/>
      <c r="J313" s="823" t="s">
        <v>185</v>
      </c>
      <c r="K313" s="824"/>
      <c r="L313" s="825"/>
      <c r="M313" s="823" t="s">
        <v>185</v>
      </c>
      <c r="N313" s="824"/>
      <c r="O313" s="825"/>
      <c r="P313" s="823" t="s">
        <v>185</v>
      </c>
      <c r="Q313" s="824"/>
      <c r="R313" s="825"/>
      <c r="S313" s="823" t="s">
        <v>185</v>
      </c>
      <c r="T313" s="824"/>
      <c r="U313" s="825"/>
    </row>
    <row r="314" spans="4:21" x14ac:dyDescent="0.25">
      <c r="D314" s="66" t="s">
        <v>8</v>
      </c>
      <c r="E314" s="6" t="s">
        <v>9</v>
      </c>
      <c r="F314" s="7" t="s">
        <v>10</v>
      </c>
      <c r="G314" s="66" t="s">
        <v>8</v>
      </c>
      <c r="H314" s="6" t="s">
        <v>9</v>
      </c>
      <c r="I314" s="7" t="s">
        <v>10</v>
      </c>
      <c r="J314" s="66" t="s">
        <v>8</v>
      </c>
      <c r="K314" s="6" t="s">
        <v>9</v>
      </c>
      <c r="L314" s="7" t="s">
        <v>10</v>
      </c>
      <c r="M314" s="66" t="s">
        <v>8</v>
      </c>
      <c r="N314" s="6" t="s">
        <v>9</v>
      </c>
      <c r="O314" s="7" t="s">
        <v>10</v>
      </c>
      <c r="P314" s="66" t="s">
        <v>8</v>
      </c>
      <c r="Q314" s="6" t="s">
        <v>9</v>
      </c>
      <c r="R314" s="7" t="s">
        <v>10</v>
      </c>
      <c r="S314" s="66" t="s">
        <v>8</v>
      </c>
      <c r="T314" s="6" t="s">
        <v>9</v>
      </c>
      <c r="U314" s="7" t="s">
        <v>10</v>
      </c>
    </row>
    <row r="315" spans="4:21" x14ac:dyDescent="0.25">
      <c r="D315" s="56"/>
      <c r="E315" s="77"/>
      <c r="F315" s="78"/>
      <c r="G315" s="56"/>
      <c r="H315" s="77"/>
      <c r="I315" s="78"/>
      <c r="J315" s="56"/>
      <c r="K315" s="77"/>
      <c r="L315" s="78"/>
      <c r="M315" s="56"/>
      <c r="N315" s="77"/>
      <c r="O315" s="78"/>
      <c r="P315" s="56"/>
      <c r="Q315" s="77"/>
      <c r="R315" s="78"/>
      <c r="S315" s="54"/>
      <c r="T315" s="77"/>
      <c r="U315" s="78"/>
    </row>
    <row r="316" spans="4:21" x14ac:dyDescent="0.25">
      <c r="D316" s="54"/>
      <c r="E316" s="77"/>
      <c r="F316" s="78"/>
      <c r="G316" s="54"/>
      <c r="H316" s="77"/>
      <c r="I316" s="78"/>
      <c r="J316" s="54"/>
      <c r="K316" s="77"/>
      <c r="L316" s="78"/>
      <c r="M316" s="54"/>
      <c r="N316" s="77"/>
      <c r="O316" s="78"/>
      <c r="P316" s="54"/>
      <c r="Q316" s="77"/>
      <c r="R316" s="78"/>
      <c r="S316" s="54"/>
      <c r="T316" s="77"/>
      <c r="U316" s="78"/>
    </row>
    <row r="317" spans="4:21" x14ac:dyDescent="0.25">
      <c r="D317" s="54"/>
      <c r="E317" s="82"/>
      <c r="F317" s="83"/>
      <c r="G317" s="54"/>
      <c r="H317" s="82"/>
      <c r="I317" s="83"/>
      <c r="J317" s="54"/>
      <c r="K317" s="82"/>
      <c r="L317" s="83"/>
      <c r="M317" s="54"/>
      <c r="N317" s="82"/>
      <c r="O317" s="83"/>
      <c r="P317" s="54"/>
      <c r="Q317" s="82"/>
      <c r="R317" s="83"/>
      <c r="S317" s="54"/>
      <c r="T317" s="82"/>
      <c r="U317" s="83"/>
    </row>
    <row r="318" spans="4:21" x14ac:dyDescent="0.25">
      <c r="D318" s="56" t="s">
        <v>107</v>
      </c>
      <c r="E318" s="77">
        <v>100012044</v>
      </c>
      <c r="F318" s="78" t="s">
        <v>108</v>
      </c>
      <c r="G318" s="56" t="s">
        <v>107</v>
      </c>
      <c r="H318" s="77">
        <v>100012044</v>
      </c>
      <c r="I318" s="78" t="s">
        <v>108</v>
      </c>
      <c r="J318" s="56" t="s">
        <v>107</v>
      </c>
      <c r="K318" s="77">
        <v>100012044</v>
      </c>
      <c r="L318" s="78" t="s">
        <v>108</v>
      </c>
      <c r="M318" s="56" t="s">
        <v>107</v>
      </c>
      <c r="N318" s="77">
        <v>100012044</v>
      </c>
      <c r="O318" s="78" t="s">
        <v>108</v>
      </c>
      <c r="P318" s="56" t="s">
        <v>107</v>
      </c>
      <c r="Q318" s="77">
        <v>100012044</v>
      </c>
      <c r="R318" s="78" t="s">
        <v>108</v>
      </c>
      <c r="S318" s="54"/>
      <c r="T318" s="77"/>
      <c r="U318" s="78"/>
    </row>
    <row r="319" spans="4:21" x14ac:dyDescent="0.25">
      <c r="D319" s="54" t="s">
        <v>109</v>
      </c>
      <c r="E319" s="77">
        <v>85757747</v>
      </c>
      <c r="F319" s="78" t="s">
        <v>110</v>
      </c>
      <c r="G319" s="54" t="s">
        <v>109</v>
      </c>
      <c r="H319" s="77">
        <v>85757747</v>
      </c>
      <c r="I319" s="78" t="s">
        <v>110</v>
      </c>
      <c r="J319" s="54" t="s">
        <v>109</v>
      </c>
      <c r="K319" s="77">
        <v>85757747</v>
      </c>
      <c r="L319" s="78" t="s">
        <v>110</v>
      </c>
      <c r="M319" s="54" t="s">
        <v>109</v>
      </c>
      <c r="N319" s="77">
        <v>85757747</v>
      </c>
      <c r="O319" s="78" t="s">
        <v>110</v>
      </c>
      <c r="P319" s="54" t="s">
        <v>109</v>
      </c>
      <c r="Q319" s="77">
        <v>85757747</v>
      </c>
      <c r="R319" s="78" t="s">
        <v>110</v>
      </c>
      <c r="S319" s="54" t="s">
        <v>109</v>
      </c>
      <c r="T319" s="77">
        <v>85757747</v>
      </c>
      <c r="U319" s="78" t="s">
        <v>110</v>
      </c>
    </row>
    <row r="320" spans="4:21" x14ac:dyDescent="0.25">
      <c r="D320" s="56" t="s">
        <v>385</v>
      </c>
      <c r="E320" s="242">
        <v>100018924</v>
      </c>
      <c r="F320" s="243" t="s">
        <v>386</v>
      </c>
      <c r="G320" s="56" t="s">
        <v>385</v>
      </c>
      <c r="H320" s="242">
        <v>100018924</v>
      </c>
      <c r="I320" s="243" t="s">
        <v>386</v>
      </c>
      <c r="J320" s="56" t="s">
        <v>385</v>
      </c>
      <c r="K320" s="242">
        <v>100018924</v>
      </c>
      <c r="L320" s="243" t="s">
        <v>386</v>
      </c>
      <c r="M320" s="56" t="s">
        <v>385</v>
      </c>
      <c r="N320" s="242">
        <v>100018924</v>
      </c>
      <c r="O320" s="243" t="s">
        <v>386</v>
      </c>
      <c r="P320" s="56" t="s">
        <v>385</v>
      </c>
      <c r="Q320" s="242">
        <v>100018924</v>
      </c>
      <c r="R320" s="243" t="s">
        <v>386</v>
      </c>
      <c r="S320" s="56" t="s">
        <v>385</v>
      </c>
      <c r="T320" s="242">
        <v>100018924</v>
      </c>
      <c r="U320" s="243" t="s">
        <v>386</v>
      </c>
    </row>
    <row r="321" spans="4:21" x14ac:dyDescent="0.25">
      <c r="D321" s="56" t="s">
        <v>356</v>
      </c>
      <c r="E321" s="77">
        <v>100018923</v>
      </c>
      <c r="F321" s="78" t="s">
        <v>355</v>
      </c>
      <c r="G321" s="56" t="s">
        <v>356</v>
      </c>
      <c r="H321" s="77">
        <v>100018923</v>
      </c>
      <c r="I321" s="78" t="s">
        <v>355</v>
      </c>
      <c r="J321" s="56" t="s">
        <v>356</v>
      </c>
      <c r="K321" s="77">
        <v>100018923</v>
      </c>
      <c r="L321" s="78" t="s">
        <v>355</v>
      </c>
      <c r="M321" s="56" t="s">
        <v>356</v>
      </c>
      <c r="N321" s="77">
        <v>100018923</v>
      </c>
      <c r="O321" s="78" t="s">
        <v>355</v>
      </c>
      <c r="P321" s="56" t="s">
        <v>356</v>
      </c>
      <c r="Q321" s="77">
        <v>100018923</v>
      </c>
      <c r="R321" s="78" t="s">
        <v>355</v>
      </c>
      <c r="S321" s="56" t="s">
        <v>356</v>
      </c>
      <c r="T321" s="77">
        <v>100018923</v>
      </c>
      <c r="U321" s="78" t="s">
        <v>355</v>
      </c>
    </row>
    <row r="322" spans="4:21" ht="15.75" thickBot="1" x14ac:dyDescent="0.3">
      <c r="D322" s="55" t="s">
        <v>357</v>
      </c>
      <c r="E322" s="77">
        <v>100013307</v>
      </c>
      <c r="F322" s="78" t="s">
        <v>182</v>
      </c>
      <c r="G322" s="55" t="s">
        <v>357</v>
      </c>
      <c r="H322" s="77">
        <v>100013307</v>
      </c>
      <c r="I322" s="78" t="s">
        <v>182</v>
      </c>
      <c r="J322" s="55" t="s">
        <v>357</v>
      </c>
      <c r="K322" s="77">
        <v>100013307</v>
      </c>
      <c r="L322" s="78" t="s">
        <v>182</v>
      </c>
      <c r="M322" s="55" t="s">
        <v>357</v>
      </c>
      <c r="N322" s="77">
        <v>100013307</v>
      </c>
      <c r="O322" s="78" t="s">
        <v>182</v>
      </c>
      <c r="P322" s="55" t="s">
        <v>357</v>
      </c>
      <c r="Q322" s="77">
        <v>100013307</v>
      </c>
      <c r="R322" s="78" t="s">
        <v>182</v>
      </c>
      <c r="S322" s="56" t="s">
        <v>310</v>
      </c>
      <c r="T322" s="77">
        <v>100013307</v>
      </c>
      <c r="U322" s="243" t="s">
        <v>182</v>
      </c>
    </row>
    <row r="323" spans="4:21" ht="18.75" x14ac:dyDescent="0.25">
      <c r="D323" s="814" t="s">
        <v>124</v>
      </c>
      <c r="E323" s="815"/>
      <c r="F323" s="816"/>
      <c r="G323" s="814" t="s">
        <v>124</v>
      </c>
      <c r="H323" s="815"/>
      <c r="I323" s="816"/>
      <c r="J323" s="814" t="s">
        <v>124</v>
      </c>
      <c r="K323" s="815"/>
      <c r="L323" s="816"/>
      <c r="M323" s="814" t="s">
        <v>124</v>
      </c>
      <c r="N323" s="815"/>
      <c r="O323" s="816"/>
      <c r="P323" s="814" t="s">
        <v>124</v>
      </c>
      <c r="Q323" s="815"/>
      <c r="R323" s="816"/>
      <c r="S323" s="814" t="s">
        <v>124</v>
      </c>
      <c r="T323" s="815"/>
      <c r="U323" s="816"/>
    </row>
    <row r="324" spans="4:21" x14ac:dyDescent="0.25">
      <c r="D324" s="823" t="s">
        <v>7</v>
      </c>
      <c r="E324" s="824"/>
      <c r="F324" s="825"/>
      <c r="G324" s="823" t="s">
        <v>7</v>
      </c>
      <c r="H324" s="824"/>
      <c r="I324" s="825"/>
      <c r="J324" s="823" t="s">
        <v>7</v>
      </c>
      <c r="K324" s="824"/>
      <c r="L324" s="825"/>
      <c r="M324" s="823" t="s">
        <v>7</v>
      </c>
      <c r="N324" s="824"/>
      <c r="O324" s="825"/>
      <c r="P324" s="823" t="s">
        <v>7</v>
      </c>
      <c r="Q324" s="824"/>
      <c r="R324" s="825"/>
      <c r="S324" s="823" t="s">
        <v>7</v>
      </c>
      <c r="T324" s="824"/>
      <c r="U324" s="825"/>
    </row>
    <row r="325" spans="4:21" x14ac:dyDescent="0.25">
      <c r="D325" s="66" t="s">
        <v>8</v>
      </c>
      <c r="E325" s="6" t="s">
        <v>9</v>
      </c>
      <c r="F325" s="7" t="s">
        <v>10</v>
      </c>
      <c r="G325" s="66" t="s">
        <v>8</v>
      </c>
      <c r="H325" s="6" t="s">
        <v>9</v>
      </c>
      <c r="I325" s="7" t="s">
        <v>10</v>
      </c>
      <c r="J325" s="66" t="s">
        <v>8</v>
      </c>
      <c r="K325" s="6" t="s">
        <v>9</v>
      </c>
      <c r="L325" s="7" t="s">
        <v>10</v>
      </c>
      <c r="M325" s="66" t="s">
        <v>8</v>
      </c>
      <c r="N325" s="6" t="s">
        <v>9</v>
      </c>
      <c r="O325" s="7" t="s">
        <v>10</v>
      </c>
      <c r="P325" s="66" t="s">
        <v>8</v>
      </c>
      <c r="Q325" s="6" t="s">
        <v>9</v>
      </c>
      <c r="R325" s="7" t="s">
        <v>10</v>
      </c>
      <c r="S325" s="66" t="s">
        <v>8</v>
      </c>
      <c r="T325" s="6" t="s">
        <v>9</v>
      </c>
      <c r="U325" s="7" t="s">
        <v>10</v>
      </c>
    </row>
    <row r="326" spans="4:21" x14ac:dyDescent="0.25">
      <c r="D326" s="57"/>
      <c r="E326" s="84"/>
      <c r="F326" s="69"/>
      <c r="G326" s="57"/>
      <c r="H326" s="84"/>
      <c r="I326" s="69"/>
      <c r="J326" s="57"/>
      <c r="K326" s="84"/>
      <c r="L326" s="69"/>
      <c r="M326" s="67" t="s">
        <v>165</v>
      </c>
      <c r="N326" s="41">
        <v>100004294</v>
      </c>
      <c r="O326" s="90" t="s">
        <v>166</v>
      </c>
      <c r="P326" s="67"/>
      <c r="Q326" s="41"/>
      <c r="R326" s="90"/>
      <c r="S326" s="67"/>
      <c r="T326" s="41"/>
      <c r="U326" s="90"/>
    </row>
    <row r="327" spans="4:21" x14ac:dyDescent="0.25">
      <c r="D327" s="50" t="s">
        <v>117</v>
      </c>
      <c r="E327" s="68">
        <v>100000030</v>
      </c>
      <c r="F327" s="69" t="s">
        <v>118</v>
      </c>
      <c r="G327" s="50" t="s">
        <v>117</v>
      </c>
      <c r="H327" s="68">
        <v>100000030</v>
      </c>
      <c r="I327" s="69" t="s">
        <v>118</v>
      </c>
      <c r="J327" s="50" t="s">
        <v>117</v>
      </c>
      <c r="K327" s="68">
        <v>100000030</v>
      </c>
      <c r="L327" s="69" t="s">
        <v>118</v>
      </c>
      <c r="M327" s="88" t="s">
        <v>117</v>
      </c>
      <c r="N327" s="37">
        <v>100000030</v>
      </c>
      <c r="O327" s="62" t="s">
        <v>118</v>
      </c>
      <c r="P327" s="88" t="s">
        <v>117</v>
      </c>
      <c r="Q327" s="37">
        <v>100000030</v>
      </c>
      <c r="R327" s="62" t="s">
        <v>118</v>
      </c>
      <c r="S327" s="88" t="s">
        <v>117</v>
      </c>
      <c r="T327" s="37">
        <v>100000030</v>
      </c>
      <c r="U327" s="62" t="s">
        <v>118</v>
      </c>
    </row>
    <row r="328" spans="4:21" x14ac:dyDescent="0.25">
      <c r="D328" s="30"/>
      <c r="E328" s="41"/>
      <c r="F328" s="81"/>
      <c r="G328" s="30"/>
      <c r="H328" s="41"/>
      <c r="I328" s="81"/>
      <c r="J328" s="30"/>
      <c r="K328" s="41"/>
      <c r="L328" s="81"/>
      <c r="M328" s="8" t="s">
        <v>164</v>
      </c>
      <c r="N328" s="89">
        <v>88017017</v>
      </c>
      <c r="O328" s="62" t="s">
        <v>167</v>
      </c>
      <c r="P328" s="8"/>
      <c r="Q328" s="89"/>
      <c r="R328" s="62"/>
      <c r="S328" s="92" t="s">
        <v>175</v>
      </c>
      <c r="T328" s="46">
        <v>88017017</v>
      </c>
      <c r="U328" s="93" t="s">
        <v>167</v>
      </c>
    </row>
    <row r="329" spans="4:21" x14ac:dyDescent="0.25">
      <c r="D329" s="57"/>
      <c r="E329" s="84"/>
      <c r="F329" s="69"/>
      <c r="G329" s="57"/>
      <c r="H329" s="84"/>
      <c r="I329" s="69"/>
      <c r="J329" s="57"/>
      <c r="K329" s="84"/>
      <c r="L329" s="69"/>
      <c r="M329" s="8" t="s">
        <v>111</v>
      </c>
      <c r="N329" s="87">
        <v>85757743</v>
      </c>
      <c r="O329" s="62" t="s">
        <v>112</v>
      </c>
      <c r="P329" s="8"/>
      <c r="Q329" s="87"/>
      <c r="R329" s="62"/>
      <c r="S329" s="8" t="s">
        <v>176</v>
      </c>
      <c r="T329" s="87">
        <v>100013304</v>
      </c>
      <c r="U329" s="62" t="s">
        <v>177</v>
      </c>
    </row>
    <row r="330" spans="4:21" x14ac:dyDescent="0.25">
      <c r="D330" s="57" t="s">
        <v>111</v>
      </c>
      <c r="E330" s="84" t="s">
        <v>115</v>
      </c>
      <c r="F330" s="69" t="s">
        <v>116</v>
      </c>
      <c r="G330" s="57" t="s">
        <v>111</v>
      </c>
      <c r="H330" s="84" t="s">
        <v>115</v>
      </c>
      <c r="I330" s="69" t="s">
        <v>116</v>
      </c>
      <c r="J330" s="57" t="s">
        <v>111</v>
      </c>
      <c r="K330" s="84" t="s">
        <v>115</v>
      </c>
      <c r="L330" s="69" t="s">
        <v>116</v>
      </c>
      <c r="M330" s="31"/>
      <c r="N330" s="39"/>
      <c r="O330" s="61"/>
      <c r="P330" s="8" t="s">
        <v>111</v>
      </c>
      <c r="Q330" s="87" t="s">
        <v>171</v>
      </c>
      <c r="R330" s="62" t="s">
        <v>116</v>
      </c>
      <c r="S330" s="31"/>
      <c r="T330" s="39"/>
      <c r="U330" s="61"/>
    </row>
    <row r="331" spans="4:21" x14ac:dyDescent="0.25">
      <c r="D331" s="826" t="s">
        <v>104</v>
      </c>
      <c r="E331" s="827"/>
      <c r="F331" s="828"/>
      <c r="G331" s="826" t="s">
        <v>104</v>
      </c>
      <c r="H331" s="827"/>
      <c r="I331" s="828"/>
      <c r="J331" s="826" t="s">
        <v>104</v>
      </c>
      <c r="K331" s="827"/>
      <c r="L331" s="828"/>
      <c r="M331" s="826" t="s">
        <v>104</v>
      </c>
      <c r="N331" s="827"/>
      <c r="O331" s="828"/>
      <c r="P331" s="826" t="s">
        <v>104</v>
      </c>
      <c r="Q331" s="827"/>
      <c r="R331" s="828"/>
      <c r="S331" s="826" t="s">
        <v>104</v>
      </c>
      <c r="T331" s="827"/>
      <c r="U331" s="828"/>
    </row>
    <row r="332" spans="4:21" x14ac:dyDescent="0.25">
      <c r="D332" s="66" t="s">
        <v>8</v>
      </c>
      <c r="E332" s="6" t="s">
        <v>9</v>
      </c>
      <c r="F332" s="7" t="s">
        <v>10</v>
      </c>
      <c r="G332" s="66" t="s">
        <v>8</v>
      </c>
      <c r="H332" s="6" t="s">
        <v>9</v>
      </c>
      <c r="I332" s="7" t="s">
        <v>10</v>
      </c>
      <c r="J332" s="66" t="s">
        <v>8</v>
      </c>
      <c r="K332" s="6" t="s">
        <v>9</v>
      </c>
      <c r="L332" s="7" t="s">
        <v>10</v>
      </c>
      <c r="M332" s="66" t="s">
        <v>8</v>
      </c>
      <c r="N332" s="6" t="s">
        <v>9</v>
      </c>
      <c r="O332" s="7" t="s">
        <v>10</v>
      </c>
      <c r="P332" s="66" t="s">
        <v>8</v>
      </c>
      <c r="Q332" s="6" t="s">
        <v>9</v>
      </c>
      <c r="R332" s="7" t="s">
        <v>10</v>
      </c>
      <c r="S332" s="66" t="s">
        <v>8</v>
      </c>
      <c r="T332" s="6" t="s">
        <v>9</v>
      </c>
      <c r="U332" s="7" t="s">
        <v>10</v>
      </c>
    </row>
    <row r="333" spans="4:21" x14ac:dyDescent="0.25">
      <c r="D333" s="66"/>
      <c r="E333" s="6"/>
      <c r="F333" s="7"/>
      <c r="G333" s="71" t="s">
        <v>125</v>
      </c>
      <c r="H333" s="43">
        <v>88027318</v>
      </c>
      <c r="I333" s="65" t="s">
        <v>126</v>
      </c>
      <c r="J333" s="71" t="s">
        <v>149</v>
      </c>
      <c r="K333" s="32">
        <v>100005100</v>
      </c>
      <c r="L333" s="33"/>
      <c r="M333" s="71"/>
      <c r="N333" s="32"/>
      <c r="O333" s="33"/>
      <c r="P333" s="71"/>
      <c r="Q333" s="32"/>
      <c r="R333" s="33"/>
      <c r="S333" s="71"/>
      <c r="T333" s="32"/>
      <c r="U333" s="33"/>
    </row>
    <row r="334" spans="4:21" x14ac:dyDescent="0.25">
      <c r="D334" s="66"/>
      <c r="E334" s="6"/>
      <c r="F334" s="7"/>
      <c r="G334" s="71" t="s">
        <v>127</v>
      </c>
      <c r="H334" s="43">
        <v>88027319</v>
      </c>
      <c r="I334" s="65" t="s">
        <v>129</v>
      </c>
      <c r="J334" s="71" t="s">
        <v>150</v>
      </c>
      <c r="K334" s="32">
        <v>88027313</v>
      </c>
      <c r="L334" s="33"/>
      <c r="M334" s="71"/>
      <c r="N334" s="32"/>
      <c r="O334" s="33"/>
      <c r="P334" s="71"/>
      <c r="Q334" s="32"/>
      <c r="R334" s="33"/>
      <c r="S334" s="71"/>
      <c r="T334" s="32"/>
      <c r="U334" s="33"/>
    </row>
    <row r="335" spans="4:21" x14ac:dyDescent="0.25">
      <c r="D335" s="66"/>
      <c r="E335" s="6"/>
      <c r="F335" s="7"/>
      <c r="G335" s="71" t="s">
        <v>128</v>
      </c>
      <c r="H335" s="43">
        <v>88027320</v>
      </c>
      <c r="I335" s="65" t="s">
        <v>130</v>
      </c>
      <c r="J335" s="71"/>
      <c r="K335" s="32"/>
      <c r="L335" s="33"/>
      <c r="M335" s="71" t="s">
        <v>154</v>
      </c>
      <c r="N335" s="43">
        <v>88027314</v>
      </c>
      <c r="O335" s="33"/>
      <c r="P335" s="71"/>
      <c r="Q335" s="43"/>
      <c r="R335" s="33"/>
      <c r="S335" s="71"/>
      <c r="T335" s="43"/>
      <c r="U335" s="33"/>
    </row>
    <row r="336" spans="4:21" x14ac:dyDescent="0.25">
      <c r="D336" s="66"/>
      <c r="E336" s="6"/>
      <c r="F336" s="7"/>
      <c r="G336" s="71" t="s">
        <v>131</v>
      </c>
      <c r="H336" s="43">
        <v>88027320</v>
      </c>
      <c r="I336" s="65" t="s">
        <v>132</v>
      </c>
      <c r="J336" s="71" t="s">
        <v>152</v>
      </c>
      <c r="K336" s="32">
        <v>88027206</v>
      </c>
      <c r="L336" s="33"/>
      <c r="M336" s="71"/>
      <c r="N336" s="32"/>
      <c r="O336" s="33"/>
      <c r="P336" s="71"/>
      <c r="Q336" s="32"/>
      <c r="R336" s="33"/>
      <c r="S336" s="71"/>
      <c r="T336" s="32"/>
      <c r="U336" s="33"/>
    </row>
    <row r="337" spans="4:21" x14ac:dyDescent="0.25">
      <c r="D337" s="66"/>
      <c r="E337" s="6"/>
      <c r="F337" s="7"/>
      <c r="G337" s="71"/>
      <c r="H337" s="32"/>
      <c r="I337" s="33"/>
      <c r="J337" s="71" t="s">
        <v>151</v>
      </c>
      <c r="K337" s="32">
        <v>88027324</v>
      </c>
      <c r="L337" s="33"/>
      <c r="M337" s="71"/>
      <c r="N337" s="32"/>
      <c r="O337" s="33"/>
      <c r="P337" s="71"/>
      <c r="Q337" s="32"/>
      <c r="R337" s="33"/>
      <c r="S337" s="71"/>
      <c r="T337" s="32"/>
      <c r="U337" s="33"/>
    </row>
    <row r="338" spans="4:21" x14ac:dyDescent="0.25">
      <c r="D338" s="66"/>
      <c r="E338" s="6"/>
      <c r="F338" s="7"/>
      <c r="G338" s="66"/>
      <c r="H338" s="6"/>
      <c r="I338" s="7"/>
      <c r="J338" s="71"/>
      <c r="K338" s="32"/>
      <c r="L338" s="33"/>
      <c r="M338" s="71" t="s">
        <v>153</v>
      </c>
      <c r="N338" s="43">
        <v>88027325</v>
      </c>
      <c r="O338" s="33"/>
      <c r="P338" s="71"/>
      <c r="Q338" s="43"/>
      <c r="R338" s="33"/>
      <c r="S338" s="71"/>
      <c r="T338" s="43"/>
      <c r="U338" s="33"/>
    </row>
    <row r="339" spans="4:21" x14ac:dyDescent="0.25">
      <c r="D339" s="823" t="s">
        <v>6</v>
      </c>
      <c r="E339" s="824"/>
      <c r="F339" s="825"/>
      <c r="G339" s="823" t="s">
        <v>6</v>
      </c>
      <c r="H339" s="824"/>
      <c r="I339" s="825"/>
      <c r="J339" s="823" t="s">
        <v>6</v>
      </c>
      <c r="K339" s="824"/>
      <c r="L339" s="825"/>
      <c r="M339" s="823" t="s">
        <v>6</v>
      </c>
      <c r="N339" s="824"/>
      <c r="O339" s="825"/>
      <c r="P339" s="823" t="s">
        <v>6</v>
      </c>
      <c r="Q339" s="824"/>
      <c r="R339" s="825"/>
      <c r="S339" s="823" t="s">
        <v>6</v>
      </c>
      <c r="T339" s="824"/>
      <c r="U339" s="825"/>
    </row>
    <row r="340" spans="4:21" x14ac:dyDescent="0.25">
      <c r="D340" s="829" t="s">
        <v>186</v>
      </c>
      <c r="E340" s="824"/>
      <c r="F340" s="825"/>
      <c r="G340" s="823" t="s">
        <v>186</v>
      </c>
      <c r="H340" s="824"/>
      <c r="I340" s="825"/>
      <c r="J340" s="823" t="s">
        <v>186</v>
      </c>
      <c r="K340" s="824"/>
      <c r="L340" s="830"/>
      <c r="M340" s="829" t="s">
        <v>186</v>
      </c>
      <c r="N340" s="824"/>
      <c r="O340" s="830"/>
      <c r="P340" s="829" t="s">
        <v>186</v>
      </c>
      <c r="Q340" s="824"/>
      <c r="R340" s="830"/>
      <c r="S340" s="829" t="s">
        <v>186</v>
      </c>
      <c r="T340" s="824"/>
      <c r="U340" s="830"/>
    </row>
    <row r="341" spans="4:21" x14ac:dyDescent="0.25">
      <c r="D341" s="66" t="s">
        <v>8</v>
      </c>
      <c r="E341" s="6" t="s">
        <v>9</v>
      </c>
      <c r="F341" s="7" t="s">
        <v>10</v>
      </c>
      <c r="G341" s="66" t="s">
        <v>8</v>
      </c>
      <c r="H341" s="6" t="s">
        <v>9</v>
      </c>
      <c r="I341" s="7" t="s">
        <v>10</v>
      </c>
      <c r="J341" s="66" t="s">
        <v>8</v>
      </c>
      <c r="K341" s="6" t="s">
        <v>9</v>
      </c>
      <c r="L341" s="7" t="s">
        <v>10</v>
      </c>
      <c r="M341" s="66" t="s">
        <v>8</v>
      </c>
      <c r="N341" s="6" t="s">
        <v>9</v>
      </c>
      <c r="O341" s="7" t="s">
        <v>10</v>
      </c>
      <c r="P341" s="66" t="s">
        <v>8</v>
      </c>
      <c r="Q341" s="6" t="s">
        <v>9</v>
      </c>
      <c r="R341" s="7" t="s">
        <v>10</v>
      </c>
      <c r="S341" s="66" t="s">
        <v>8</v>
      </c>
      <c r="T341" s="6" t="s">
        <v>9</v>
      </c>
      <c r="U341" s="7" t="s">
        <v>10</v>
      </c>
    </row>
    <row r="342" spans="4:21" x14ac:dyDescent="0.25">
      <c r="D342" s="51" t="s">
        <v>119</v>
      </c>
      <c r="E342" s="72">
        <v>89529085</v>
      </c>
      <c r="F342" s="73" t="s">
        <v>120</v>
      </c>
      <c r="G342" s="51" t="s">
        <v>137</v>
      </c>
      <c r="H342" s="72">
        <v>100001580</v>
      </c>
      <c r="I342" s="73" t="s">
        <v>133</v>
      </c>
      <c r="J342" s="51" t="s">
        <v>147</v>
      </c>
      <c r="K342" s="72">
        <v>100001580</v>
      </c>
      <c r="L342" s="73" t="s">
        <v>133</v>
      </c>
      <c r="M342" s="51"/>
      <c r="N342" s="72"/>
      <c r="O342" s="73"/>
      <c r="P342" s="51"/>
      <c r="Q342" s="72"/>
      <c r="R342" s="73"/>
      <c r="S342" s="51"/>
      <c r="T342" s="72"/>
      <c r="U342" s="73"/>
    </row>
    <row r="343" spans="4:21" x14ac:dyDescent="0.25">
      <c r="D343" s="51"/>
      <c r="E343" s="72"/>
      <c r="F343" s="73"/>
      <c r="G343" s="51" t="s">
        <v>159</v>
      </c>
      <c r="H343" s="72">
        <v>100001581</v>
      </c>
      <c r="I343" s="73" t="s">
        <v>134</v>
      </c>
      <c r="J343" s="51" t="s">
        <v>148</v>
      </c>
      <c r="K343" s="72">
        <v>100001581</v>
      </c>
      <c r="L343" s="73" t="s">
        <v>134</v>
      </c>
      <c r="M343" s="51"/>
      <c r="N343" s="72"/>
      <c r="O343" s="73"/>
      <c r="P343" s="51"/>
      <c r="Q343" s="72"/>
      <c r="R343" s="73"/>
      <c r="S343" s="51"/>
      <c r="T343" s="72"/>
      <c r="U343" s="73"/>
    </row>
    <row r="344" spans="4:21" x14ac:dyDescent="0.25">
      <c r="D344" s="51" t="s">
        <v>121</v>
      </c>
      <c r="E344" s="72">
        <v>89997049</v>
      </c>
      <c r="F344" s="73" t="s">
        <v>122</v>
      </c>
      <c r="G344" s="51" t="s">
        <v>301</v>
      </c>
      <c r="H344" s="72">
        <v>89557001</v>
      </c>
      <c r="I344" s="73" t="s">
        <v>135</v>
      </c>
      <c r="J344" s="51" t="s">
        <v>156</v>
      </c>
      <c r="K344" s="72">
        <v>89997045</v>
      </c>
      <c r="L344" s="73" t="s">
        <v>155</v>
      </c>
      <c r="M344" s="35"/>
      <c r="N344" s="42"/>
      <c r="O344" s="42"/>
      <c r="P344" s="51"/>
      <c r="Q344" s="72"/>
      <c r="R344" s="73"/>
      <c r="S344" s="51"/>
      <c r="T344" s="72"/>
      <c r="U344" s="73"/>
    </row>
    <row r="345" spans="4:21" x14ac:dyDescent="0.25">
      <c r="D345" s="51"/>
      <c r="E345" s="72"/>
      <c r="F345" s="73"/>
      <c r="G345" s="51" t="s">
        <v>301</v>
      </c>
      <c r="H345" s="72">
        <v>89557002</v>
      </c>
      <c r="I345" s="73" t="s">
        <v>136</v>
      </c>
      <c r="J345" s="51"/>
      <c r="K345" s="72"/>
      <c r="L345" s="73"/>
      <c r="M345" s="35"/>
      <c r="N345" s="42"/>
      <c r="O345" s="42"/>
      <c r="P345" s="51"/>
      <c r="Q345" s="72"/>
      <c r="R345" s="73"/>
      <c r="S345" s="51"/>
      <c r="T345" s="72"/>
      <c r="U345" s="73"/>
    </row>
    <row r="346" spans="4:21" x14ac:dyDescent="0.25">
      <c r="D346" s="35" t="s">
        <v>375</v>
      </c>
      <c r="E346" s="42">
        <v>100018088</v>
      </c>
      <c r="F346" s="42" t="s">
        <v>377</v>
      </c>
      <c r="G346" s="35" t="s">
        <v>375</v>
      </c>
      <c r="H346" s="42">
        <v>100018088</v>
      </c>
      <c r="I346" s="42" t="s">
        <v>377</v>
      </c>
      <c r="J346" s="35" t="s">
        <v>375</v>
      </c>
      <c r="K346" s="42">
        <v>100018088</v>
      </c>
      <c r="L346" s="42" t="s">
        <v>377</v>
      </c>
      <c r="M346" s="35" t="s">
        <v>375</v>
      </c>
      <c r="N346" s="42">
        <v>100018088</v>
      </c>
      <c r="O346" s="42" t="s">
        <v>377</v>
      </c>
      <c r="P346" s="35" t="s">
        <v>375</v>
      </c>
      <c r="Q346" s="42">
        <v>100018088</v>
      </c>
      <c r="R346" s="42" t="s">
        <v>377</v>
      </c>
      <c r="S346" s="35" t="s">
        <v>375</v>
      </c>
      <c r="T346" s="42">
        <v>100018088</v>
      </c>
      <c r="U346" s="42" t="s">
        <v>377</v>
      </c>
    </row>
    <row r="347" spans="4:21" x14ac:dyDescent="0.25">
      <c r="D347" s="35" t="s">
        <v>376</v>
      </c>
      <c r="E347" s="42">
        <v>100018089</v>
      </c>
      <c r="F347" s="42" t="s">
        <v>378</v>
      </c>
      <c r="G347" s="35" t="s">
        <v>376</v>
      </c>
      <c r="H347" s="42">
        <v>100018089</v>
      </c>
      <c r="I347" s="42" t="s">
        <v>378</v>
      </c>
      <c r="J347" s="35" t="s">
        <v>376</v>
      </c>
      <c r="K347" s="42">
        <v>100018089</v>
      </c>
      <c r="L347" s="42" t="s">
        <v>378</v>
      </c>
      <c r="M347" s="35" t="s">
        <v>376</v>
      </c>
      <c r="N347" s="42">
        <v>100018089</v>
      </c>
      <c r="O347" s="42" t="s">
        <v>378</v>
      </c>
      <c r="P347" s="35" t="s">
        <v>376</v>
      </c>
      <c r="Q347" s="42">
        <v>100018089</v>
      </c>
      <c r="R347" s="42" t="s">
        <v>378</v>
      </c>
      <c r="S347" s="35" t="s">
        <v>376</v>
      </c>
      <c r="T347" s="42">
        <v>100018089</v>
      </c>
      <c r="U347" s="42" t="s">
        <v>378</v>
      </c>
    </row>
    <row r="348" spans="4:21" x14ac:dyDescent="0.2">
      <c r="D348" s="35" t="s">
        <v>358</v>
      </c>
      <c r="E348" s="244">
        <v>100018090</v>
      </c>
      <c r="F348" s="244" t="s">
        <v>372</v>
      </c>
      <c r="G348" s="35" t="s">
        <v>358</v>
      </c>
      <c r="H348" s="244">
        <v>100018090</v>
      </c>
      <c r="I348" s="244" t="s">
        <v>372</v>
      </c>
      <c r="J348" s="35" t="s">
        <v>358</v>
      </c>
      <c r="K348" s="244">
        <v>100018090</v>
      </c>
      <c r="L348" s="244" t="s">
        <v>372</v>
      </c>
      <c r="M348" s="35" t="s">
        <v>358</v>
      </c>
      <c r="N348" s="244">
        <v>100018090</v>
      </c>
      <c r="O348" s="244" t="s">
        <v>372</v>
      </c>
      <c r="P348" s="35" t="s">
        <v>358</v>
      </c>
      <c r="Q348" s="244">
        <v>100018090</v>
      </c>
      <c r="R348" s="244" t="s">
        <v>372</v>
      </c>
      <c r="S348" s="35" t="s">
        <v>358</v>
      </c>
      <c r="T348" s="244">
        <v>100018090</v>
      </c>
      <c r="U348" s="244" t="s">
        <v>372</v>
      </c>
    </row>
    <row r="349" spans="4:21" x14ac:dyDescent="0.2">
      <c r="D349" s="35" t="s">
        <v>359</v>
      </c>
      <c r="E349" s="244">
        <v>100018091</v>
      </c>
      <c r="F349" s="244" t="s">
        <v>373</v>
      </c>
      <c r="G349" s="35" t="s">
        <v>359</v>
      </c>
      <c r="H349" s="244">
        <v>100018091</v>
      </c>
      <c r="I349" s="244" t="s">
        <v>373</v>
      </c>
      <c r="J349" s="35" t="s">
        <v>359</v>
      </c>
      <c r="K349" s="244">
        <v>100018091</v>
      </c>
      <c r="L349" s="244" t="s">
        <v>373</v>
      </c>
      <c r="M349" s="35" t="s">
        <v>359</v>
      </c>
      <c r="N349" s="244">
        <v>100018091</v>
      </c>
      <c r="O349" s="244" t="s">
        <v>373</v>
      </c>
      <c r="P349" s="35" t="s">
        <v>359</v>
      </c>
      <c r="Q349" s="244">
        <v>100018091</v>
      </c>
      <c r="R349" s="244" t="s">
        <v>373</v>
      </c>
      <c r="S349" s="35" t="s">
        <v>359</v>
      </c>
      <c r="T349" s="244">
        <v>100018091</v>
      </c>
      <c r="U349" s="244" t="s">
        <v>373</v>
      </c>
    </row>
    <row r="350" spans="4:21" x14ac:dyDescent="0.2">
      <c r="D350" s="35" t="s">
        <v>360</v>
      </c>
      <c r="E350" s="244">
        <v>100018092</v>
      </c>
      <c r="F350" s="244" t="s">
        <v>374</v>
      </c>
      <c r="G350" s="35" t="s">
        <v>360</v>
      </c>
      <c r="H350" s="244">
        <v>100018092</v>
      </c>
      <c r="I350" s="244" t="s">
        <v>374</v>
      </c>
      <c r="J350" s="35" t="s">
        <v>360</v>
      </c>
      <c r="K350" s="244">
        <v>100018092</v>
      </c>
      <c r="L350" s="244" t="s">
        <v>374</v>
      </c>
      <c r="M350" s="35" t="s">
        <v>360</v>
      </c>
      <c r="N350" s="244">
        <v>100018092</v>
      </c>
      <c r="O350" s="244" t="s">
        <v>374</v>
      </c>
      <c r="P350" s="35" t="s">
        <v>360</v>
      </c>
      <c r="Q350" s="244">
        <v>100018092</v>
      </c>
      <c r="R350" s="244" t="s">
        <v>374</v>
      </c>
      <c r="S350" s="35" t="s">
        <v>360</v>
      </c>
      <c r="T350" s="244">
        <v>100018092</v>
      </c>
      <c r="U350" s="244" t="s">
        <v>374</v>
      </c>
    </row>
    <row r="351" spans="4:21" x14ac:dyDescent="0.2">
      <c r="D351" s="35" t="s">
        <v>361</v>
      </c>
      <c r="E351" s="244">
        <v>100018093</v>
      </c>
      <c r="F351" s="244" t="s">
        <v>367</v>
      </c>
      <c r="G351" s="35" t="s">
        <v>361</v>
      </c>
      <c r="H351" s="244">
        <v>100018093</v>
      </c>
      <c r="I351" s="244" t="s">
        <v>367</v>
      </c>
      <c r="J351" s="35" t="s">
        <v>361</v>
      </c>
      <c r="K351" s="244">
        <v>100018093</v>
      </c>
      <c r="L351" s="244" t="s">
        <v>367</v>
      </c>
      <c r="M351" s="35" t="s">
        <v>361</v>
      </c>
      <c r="N351" s="244">
        <v>100018093</v>
      </c>
      <c r="O351" s="244" t="s">
        <v>367</v>
      </c>
      <c r="P351" s="35" t="s">
        <v>361</v>
      </c>
      <c r="Q351" s="244">
        <v>100018093</v>
      </c>
      <c r="R351" s="244" t="s">
        <v>367</v>
      </c>
      <c r="S351" s="35" t="s">
        <v>361</v>
      </c>
      <c r="T351" s="244">
        <v>100018093</v>
      </c>
      <c r="U351" s="244" t="s">
        <v>367</v>
      </c>
    </row>
    <row r="352" spans="4:21" x14ac:dyDescent="0.2">
      <c r="D352" s="35" t="s">
        <v>362</v>
      </c>
      <c r="E352" s="244">
        <v>100018094</v>
      </c>
      <c r="F352" s="244" t="s">
        <v>368</v>
      </c>
      <c r="G352" s="35" t="s">
        <v>362</v>
      </c>
      <c r="H352" s="244">
        <v>100018094</v>
      </c>
      <c r="I352" s="244" t="s">
        <v>368</v>
      </c>
      <c r="J352" s="35" t="s">
        <v>362</v>
      </c>
      <c r="K352" s="244">
        <v>100018094</v>
      </c>
      <c r="L352" s="244" t="s">
        <v>368</v>
      </c>
      <c r="M352" s="35" t="s">
        <v>362</v>
      </c>
      <c r="N352" s="244">
        <v>100018094</v>
      </c>
      <c r="O352" s="244" t="s">
        <v>368</v>
      </c>
      <c r="P352" s="35" t="s">
        <v>362</v>
      </c>
      <c r="Q352" s="244">
        <v>100018094</v>
      </c>
      <c r="R352" s="244" t="s">
        <v>368</v>
      </c>
      <c r="S352" s="35" t="s">
        <v>362</v>
      </c>
      <c r="T352" s="244">
        <v>100018094</v>
      </c>
      <c r="U352" s="244" t="s">
        <v>368</v>
      </c>
    </row>
    <row r="353" spans="4:21" x14ac:dyDescent="0.2">
      <c r="D353" s="35" t="s">
        <v>363</v>
      </c>
      <c r="E353" s="244">
        <v>100018095</v>
      </c>
      <c r="F353" s="244" t="s">
        <v>369</v>
      </c>
      <c r="G353" s="35" t="s">
        <v>363</v>
      </c>
      <c r="H353" s="244">
        <v>100018095</v>
      </c>
      <c r="I353" s="244" t="s">
        <v>369</v>
      </c>
      <c r="J353" s="35" t="s">
        <v>363</v>
      </c>
      <c r="K353" s="244">
        <v>100018095</v>
      </c>
      <c r="L353" s="244" t="s">
        <v>369</v>
      </c>
      <c r="M353" s="35" t="s">
        <v>363</v>
      </c>
      <c r="N353" s="244">
        <v>100018095</v>
      </c>
      <c r="O353" s="244" t="s">
        <v>369</v>
      </c>
      <c r="P353" s="35" t="s">
        <v>363</v>
      </c>
      <c r="Q353" s="244">
        <v>100018095</v>
      </c>
      <c r="R353" s="244" t="s">
        <v>369</v>
      </c>
      <c r="S353" s="35" t="s">
        <v>363</v>
      </c>
      <c r="T353" s="244">
        <v>100018095</v>
      </c>
      <c r="U353" s="244" t="s">
        <v>369</v>
      </c>
    </row>
    <row r="354" spans="4:21" x14ac:dyDescent="0.2">
      <c r="D354" s="35" t="s">
        <v>364</v>
      </c>
      <c r="E354" s="244">
        <v>100018096</v>
      </c>
      <c r="F354" s="244" t="s">
        <v>370</v>
      </c>
      <c r="G354" s="35" t="s">
        <v>364</v>
      </c>
      <c r="H354" s="244">
        <v>100018096</v>
      </c>
      <c r="I354" s="244" t="s">
        <v>370</v>
      </c>
      <c r="J354" s="35" t="s">
        <v>364</v>
      </c>
      <c r="K354" s="244">
        <v>100018096</v>
      </c>
      <c r="L354" s="244" t="s">
        <v>370</v>
      </c>
      <c r="M354" s="35" t="s">
        <v>364</v>
      </c>
      <c r="N354" s="244">
        <v>100018096</v>
      </c>
      <c r="O354" s="244" t="s">
        <v>370</v>
      </c>
      <c r="P354" s="35" t="s">
        <v>364</v>
      </c>
      <c r="Q354" s="244">
        <v>100018096</v>
      </c>
      <c r="R354" s="244" t="s">
        <v>370</v>
      </c>
      <c r="S354" s="35" t="s">
        <v>364</v>
      </c>
      <c r="T354" s="244">
        <v>100018096</v>
      </c>
      <c r="U354" s="244" t="s">
        <v>370</v>
      </c>
    </row>
    <row r="355" spans="4:21" x14ac:dyDescent="0.2">
      <c r="D355" s="35" t="s">
        <v>365</v>
      </c>
      <c r="E355" s="244">
        <v>100018097</v>
      </c>
      <c r="F355" s="244" t="s">
        <v>371</v>
      </c>
      <c r="G355" s="35" t="s">
        <v>365</v>
      </c>
      <c r="H355" s="244">
        <v>100018097</v>
      </c>
      <c r="I355" s="244" t="s">
        <v>371</v>
      </c>
      <c r="J355" s="35" t="s">
        <v>365</v>
      </c>
      <c r="K355" s="244">
        <v>100018097</v>
      </c>
      <c r="L355" s="244" t="s">
        <v>371</v>
      </c>
      <c r="M355" s="35" t="s">
        <v>365</v>
      </c>
      <c r="N355" s="244">
        <v>100018097</v>
      </c>
      <c r="O355" s="244" t="s">
        <v>371</v>
      </c>
      <c r="P355" s="35" t="s">
        <v>365</v>
      </c>
      <c r="Q355" s="244">
        <v>100018097</v>
      </c>
      <c r="R355" s="244" t="s">
        <v>371</v>
      </c>
      <c r="S355" s="35" t="s">
        <v>365</v>
      </c>
      <c r="T355" s="244">
        <v>100018097</v>
      </c>
      <c r="U355" s="244" t="s">
        <v>371</v>
      </c>
    </row>
    <row r="356" spans="4:21" x14ac:dyDescent="0.25">
      <c r="D356" s="24" t="s">
        <v>366</v>
      </c>
      <c r="E356" s="39">
        <v>100007837</v>
      </c>
      <c r="F356" s="39" t="s">
        <v>18</v>
      </c>
      <c r="G356" s="24" t="s">
        <v>380</v>
      </c>
      <c r="H356" s="37">
        <v>100007834</v>
      </c>
      <c r="I356" s="37" t="s">
        <v>184</v>
      </c>
      <c r="J356" s="31" t="s">
        <v>381</v>
      </c>
      <c r="K356" s="37">
        <v>100007835</v>
      </c>
      <c r="L356" s="62" t="s">
        <v>157</v>
      </c>
      <c r="M356" s="31"/>
      <c r="N356" s="37"/>
      <c r="O356" s="62"/>
      <c r="P356" s="31" t="s">
        <v>383</v>
      </c>
      <c r="Q356" s="37">
        <v>100007836</v>
      </c>
      <c r="R356" s="62" t="s">
        <v>168</v>
      </c>
      <c r="S356" s="31" t="s">
        <v>179</v>
      </c>
      <c r="T356" s="37">
        <v>100007827</v>
      </c>
      <c r="U356" s="62" t="s">
        <v>180</v>
      </c>
    </row>
    <row r="357" spans="4:21" x14ac:dyDescent="0.25">
      <c r="D357" s="49"/>
      <c r="E357" s="48"/>
      <c r="F357" s="49"/>
      <c r="G357" s="49"/>
      <c r="H357" s="48"/>
      <c r="I357" s="49"/>
      <c r="J357" s="31" t="s">
        <v>382</v>
      </c>
      <c r="K357" s="43">
        <v>100007836</v>
      </c>
      <c r="L357" s="65" t="s">
        <v>158</v>
      </c>
      <c r="M357" s="31" t="s">
        <v>382</v>
      </c>
      <c r="N357" s="43">
        <v>100007836</v>
      </c>
      <c r="O357" s="65" t="s">
        <v>158</v>
      </c>
      <c r="P357" s="31"/>
      <c r="Q357" s="43"/>
      <c r="R357" s="65"/>
      <c r="S357" s="31"/>
      <c r="T357" s="43"/>
      <c r="U357" s="65"/>
    </row>
    <row r="358" spans="4:21" x14ac:dyDescent="0.25">
      <c r="D358" s="823" t="s">
        <v>13</v>
      </c>
      <c r="E358" s="824"/>
      <c r="F358" s="825"/>
      <c r="G358" s="823" t="s">
        <v>13</v>
      </c>
      <c r="H358" s="824"/>
      <c r="I358" s="825"/>
      <c r="J358" s="823" t="s">
        <v>13</v>
      </c>
      <c r="K358" s="824"/>
      <c r="L358" s="825"/>
      <c r="M358" s="823" t="s">
        <v>13</v>
      </c>
      <c r="N358" s="824"/>
      <c r="O358" s="825"/>
      <c r="P358" s="823" t="s">
        <v>13</v>
      </c>
      <c r="Q358" s="824"/>
      <c r="R358" s="825"/>
      <c r="S358" s="823" t="s">
        <v>13</v>
      </c>
      <c r="T358" s="824"/>
      <c r="U358" s="825"/>
    </row>
    <row r="359" spans="4:21" x14ac:dyDescent="0.25">
      <c r="D359" s="66" t="s">
        <v>8</v>
      </c>
      <c r="E359" s="6" t="s">
        <v>9</v>
      </c>
      <c r="F359" s="7" t="s">
        <v>10</v>
      </c>
      <c r="G359" s="66" t="s">
        <v>8</v>
      </c>
      <c r="H359" s="6" t="s">
        <v>9</v>
      </c>
      <c r="I359" s="7" t="s">
        <v>10</v>
      </c>
      <c r="J359" s="66" t="s">
        <v>8</v>
      </c>
      <c r="K359" s="6" t="s">
        <v>9</v>
      </c>
      <c r="L359" s="7" t="s">
        <v>10</v>
      </c>
      <c r="M359" s="66" t="s">
        <v>8</v>
      </c>
      <c r="N359" s="6" t="s">
        <v>9</v>
      </c>
      <c r="O359" s="7" t="s">
        <v>10</v>
      </c>
      <c r="P359" s="66" t="s">
        <v>8</v>
      </c>
      <c r="Q359" s="6" t="s">
        <v>9</v>
      </c>
      <c r="R359" s="7" t="s">
        <v>10</v>
      </c>
      <c r="S359" s="66" t="s">
        <v>8</v>
      </c>
      <c r="T359" s="6" t="s">
        <v>9</v>
      </c>
      <c r="U359" s="7" t="s">
        <v>10</v>
      </c>
    </row>
    <row r="360" spans="4:21" x14ac:dyDescent="0.25">
      <c r="D360" s="58"/>
      <c r="E360" s="72"/>
      <c r="F360" s="73"/>
      <c r="G360" s="58"/>
      <c r="H360" s="72"/>
      <c r="I360" s="73"/>
      <c r="J360" s="58"/>
      <c r="K360" s="72"/>
      <c r="L360" s="73"/>
      <c r="M360" s="58"/>
      <c r="N360" s="72"/>
      <c r="O360" s="73"/>
      <c r="P360" s="58"/>
      <c r="Q360" s="72"/>
      <c r="R360" s="73"/>
      <c r="S360" s="58"/>
      <c r="T360" s="72"/>
      <c r="U360" s="73"/>
    </row>
    <row r="361" spans="4:21" x14ac:dyDescent="0.25">
      <c r="D361" s="57"/>
      <c r="E361" s="76"/>
      <c r="F361" s="73"/>
      <c r="G361" s="57"/>
      <c r="H361" s="76"/>
      <c r="I361" s="73"/>
      <c r="J361" s="79"/>
      <c r="K361" s="48"/>
      <c r="L361" s="80"/>
      <c r="M361" s="79"/>
      <c r="N361" s="48"/>
      <c r="O361" s="80"/>
      <c r="P361" s="79"/>
      <c r="Q361" s="48"/>
      <c r="R361" s="80"/>
      <c r="S361" s="79"/>
      <c r="T361" s="48"/>
      <c r="U361" s="80"/>
    </row>
    <row r="362" spans="4:21" x14ac:dyDescent="0.25">
      <c r="D362" s="17" t="s">
        <v>21</v>
      </c>
      <c r="E362" s="23">
        <v>100020167</v>
      </c>
      <c r="F362" s="39" t="s">
        <v>393</v>
      </c>
      <c r="G362" s="17" t="s">
        <v>21</v>
      </c>
      <c r="H362" s="23">
        <v>100020167</v>
      </c>
      <c r="I362" s="39" t="s">
        <v>393</v>
      </c>
      <c r="J362" s="57"/>
      <c r="K362" s="76"/>
      <c r="L362" s="73"/>
      <c r="M362" s="57"/>
      <c r="N362" s="76"/>
      <c r="O362" s="73"/>
      <c r="P362" s="57"/>
      <c r="Q362" s="76"/>
      <c r="R362" s="73"/>
      <c r="S362" s="57"/>
      <c r="T362" s="76"/>
      <c r="U362" s="73"/>
    </row>
    <row r="363" spans="4:21" x14ac:dyDescent="0.25">
      <c r="D363" s="57"/>
      <c r="E363" s="76"/>
      <c r="F363" s="73"/>
      <c r="G363" s="57"/>
      <c r="H363" s="76"/>
      <c r="I363" s="73"/>
      <c r="J363" s="79"/>
      <c r="K363" s="48"/>
      <c r="L363" s="80"/>
      <c r="M363" s="79"/>
      <c r="N363" s="48"/>
      <c r="O363" s="80"/>
      <c r="P363" s="79"/>
      <c r="Q363" s="48"/>
      <c r="R363" s="80"/>
      <c r="S363" s="79"/>
      <c r="T363" s="48"/>
      <c r="U363" s="80"/>
    </row>
    <row r="364" spans="4:21" x14ac:dyDescent="0.25">
      <c r="D364" s="57"/>
      <c r="E364" s="76"/>
      <c r="F364" s="73"/>
      <c r="G364" s="57"/>
      <c r="H364" s="76"/>
      <c r="I364" s="73"/>
      <c r="J364" s="53"/>
      <c r="K364" s="76"/>
      <c r="L364" s="73"/>
      <c r="M364" s="53"/>
      <c r="N364" s="76"/>
      <c r="O364" s="73"/>
      <c r="P364" s="53"/>
      <c r="Q364" s="76"/>
      <c r="R364" s="73"/>
      <c r="S364" s="53"/>
      <c r="T364" s="76"/>
      <c r="U364" s="73"/>
    </row>
    <row r="365" spans="4:21" x14ac:dyDescent="0.25">
      <c r="D365" s="53" t="s">
        <v>98</v>
      </c>
      <c r="E365" s="76" t="s">
        <v>388</v>
      </c>
      <c r="F365" s="73" t="s">
        <v>389</v>
      </c>
      <c r="G365" s="53" t="s">
        <v>98</v>
      </c>
      <c r="H365" s="76" t="s">
        <v>388</v>
      </c>
      <c r="I365" s="73" t="s">
        <v>389</v>
      </c>
      <c r="J365" s="57"/>
      <c r="K365" s="76"/>
      <c r="L365" s="73"/>
      <c r="M365" s="57"/>
      <c r="N365" s="76"/>
      <c r="O365" s="73"/>
      <c r="P365" s="57"/>
      <c r="Q365" s="76"/>
      <c r="R365" s="73"/>
      <c r="S365" s="57"/>
      <c r="T365" s="76"/>
      <c r="U365" s="73"/>
    </row>
    <row r="366" spans="4:21" x14ac:dyDescent="0.25">
      <c r="D366" s="53"/>
      <c r="E366" s="76"/>
      <c r="F366" s="73"/>
      <c r="G366" s="53"/>
      <c r="H366" s="76"/>
      <c r="I366" s="73"/>
      <c r="J366" s="79"/>
      <c r="K366" s="48"/>
      <c r="L366" s="80"/>
      <c r="M366" s="79"/>
      <c r="N366" s="48"/>
      <c r="O366" s="80"/>
      <c r="P366" s="79"/>
      <c r="Q366" s="48"/>
      <c r="R366" s="80"/>
      <c r="S366" s="79"/>
      <c r="T366" s="48"/>
      <c r="U366" s="80"/>
    </row>
    <row r="367" spans="4:21" x14ac:dyDescent="0.25">
      <c r="D367" s="57"/>
      <c r="E367" s="72"/>
      <c r="F367" s="73"/>
      <c r="G367" s="57"/>
      <c r="H367" s="72"/>
      <c r="I367" s="73"/>
      <c r="J367" s="57"/>
      <c r="K367" s="76"/>
      <c r="L367" s="73"/>
      <c r="M367" s="57"/>
      <c r="N367" s="76"/>
      <c r="O367" s="73"/>
      <c r="P367" s="57"/>
      <c r="Q367" s="76"/>
      <c r="R367" s="73"/>
      <c r="S367" s="57"/>
      <c r="T367" s="76"/>
      <c r="U367" s="73"/>
    </row>
    <row r="368" spans="4:21" x14ac:dyDescent="0.25">
      <c r="D368" s="53" t="s">
        <v>25</v>
      </c>
      <c r="E368" s="76">
        <v>89997009</v>
      </c>
      <c r="F368" s="73" t="s">
        <v>26</v>
      </c>
      <c r="G368" s="53" t="s">
        <v>25</v>
      </c>
      <c r="H368" s="76">
        <v>89997009</v>
      </c>
      <c r="I368" s="73" t="s">
        <v>26</v>
      </c>
      <c r="J368" s="79"/>
      <c r="K368" s="48"/>
      <c r="L368" s="80"/>
      <c r="M368" s="79"/>
      <c r="N368" s="48"/>
      <c r="O368" s="80"/>
      <c r="P368" s="79"/>
      <c r="Q368" s="48"/>
      <c r="R368" s="80"/>
      <c r="S368" s="79"/>
      <c r="T368" s="48"/>
      <c r="U368" s="80"/>
    </row>
    <row r="369" spans="4:21" x14ac:dyDescent="0.25">
      <c r="D369" s="22" t="s">
        <v>390</v>
      </c>
      <c r="E369" s="23">
        <v>100020164</v>
      </c>
      <c r="F369" s="39" t="s">
        <v>391</v>
      </c>
      <c r="G369" s="22" t="s">
        <v>390</v>
      </c>
      <c r="H369" s="23">
        <v>100020164</v>
      </c>
      <c r="I369" s="39" t="s">
        <v>391</v>
      </c>
      <c r="J369" s="53"/>
      <c r="K369" s="76"/>
      <c r="L369" s="73"/>
      <c r="M369" s="53"/>
      <c r="N369" s="76"/>
      <c r="O369" s="73"/>
      <c r="P369" s="53"/>
      <c r="Q369" s="76"/>
      <c r="R369" s="73"/>
      <c r="S369" s="53"/>
      <c r="T369" s="76"/>
      <c r="U369" s="73"/>
    </row>
    <row r="370" spans="4:21" x14ac:dyDescent="0.25">
      <c r="D370" s="113" t="s">
        <v>394</v>
      </c>
      <c r="E370" s="134">
        <v>100020116</v>
      </c>
      <c r="F370" s="112" t="s">
        <v>395</v>
      </c>
      <c r="G370" s="22" t="s">
        <v>394</v>
      </c>
      <c r="H370" s="23">
        <v>100020116</v>
      </c>
      <c r="I370" s="39" t="s">
        <v>395</v>
      </c>
      <c r="J370" s="53"/>
      <c r="K370" s="76"/>
      <c r="L370" s="73"/>
      <c r="M370" s="53"/>
      <c r="N370" s="76"/>
      <c r="O370" s="73"/>
      <c r="P370" s="53"/>
      <c r="Q370" s="76"/>
      <c r="R370" s="73"/>
      <c r="S370" s="53"/>
      <c r="T370" s="76"/>
      <c r="U370" s="73"/>
    </row>
    <row r="371" spans="4:21" x14ac:dyDescent="0.25">
      <c r="D371" s="57"/>
      <c r="E371" s="76"/>
      <c r="F371" s="73"/>
      <c r="G371" s="10"/>
      <c r="H371" s="23"/>
      <c r="I371" s="61"/>
      <c r="J371" s="57"/>
      <c r="K371" s="72"/>
      <c r="L371" s="73"/>
      <c r="M371" s="57"/>
      <c r="N371" s="72"/>
      <c r="O371" s="73"/>
      <c r="P371" s="57"/>
      <c r="Q371" s="72"/>
      <c r="R371" s="73"/>
      <c r="S371" s="57"/>
      <c r="T371" s="72"/>
      <c r="U371" s="73"/>
    </row>
    <row r="372" spans="4:21" x14ac:dyDescent="0.25">
      <c r="D372" s="57"/>
      <c r="E372" s="76"/>
      <c r="F372" s="73"/>
      <c r="G372" s="10"/>
      <c r="H372" s="23"/>
      <c r="I372" s="61"/>
      <c r="J372" s="57"/>
      <c r="K372" s="76"/>
      <c r="L372" s="73"/>
      <c r="M372" s="57"/>
      <c r="N372" s="76"/>
      <c r="O372" s="73"/>
      <c r="P372" s="57"/>
      <c r="Q372" s="76"/>
      <c r="R372" s="73"/>
      <c r="S372" s="57"/>
      <c r="T372" s="76"/>
      <c r="U372" s="73"/>
    </row>
    <row r="373" spans="4:21" x14ac:dyDescent="0.25">
      <c r="D373" s="57"/>
      <c r="E373" s="76"/>
      <c r="F373" s="73"/>
      <c r="G373" s="10"/>
      <c r="H373" s="23"/>
      <c r="I373" s="61"/>
      <c r="J373" s="53"/>
      <c r="K373" s="76"/>
      <c r="L373" s="73"/>
      <c r="M373" s="53"/>
      <c r="N373" s="76"/>
      <c r="O373" s="73"/>
      <c r="P373" s="53"/>
      <c r="Q373" s="76"/>
      <c r="R373" s="73"/>
      <c r="S373" s="53"/>
      <c r="T373" s="76"/>
      <c r="U373" s="73"/>
    </row>
    <row r="374" spans="4:21" x14ac:dyDescent="0.25">
      <c r="D374" s="10"/>
      <c r="E374" s="23"/>
      <c r="F374" s="61"/>
      <c r="G374" s="10"/>
      <c r="H374" s="23"/>
      <c r="I374" s="61"/>
      <c r="J374" s="10"/>
      <c r="K374" s="23"/>
      <c r="L374" s="61"/>
      <c r="M374" s="10"/>
      <c r="N374" s="23"/>
      <c r="O374" s="61"/>
      <c r="P374" s="10"/>
      <c r="Q374" s="23"/>
      <c r="R374" s="61"/>
      <c r="S374" s="10"/>
      <c r="T374" s="23"/>
      <c r="U374" s="61"/>
    </row>
    <row r="375" spans="4:21" x14ac:dyDescent="0.25">
      <c r="D375" s="10"/>
      <c r="E375" s="23"/>
      <c r="F375" s="61"/>
      <c r="G375" s="10"/>
      <c r="H375" s="23"/>
      <c r="I375" s="61"/>
      <c r="J375" s="10"/>
      <c r="K375" s="23"/>
      <c r="L375" s="61"/>
      <c r="M375" s="10"/>
      <c r="N375" s="23"/>
      <c r="O375" s="61"/>
      <c r="P375" s="10"/>
      <c r="Q375" s="23"/>
      <c r="R375" s="61"/>
      <c r="S375" s="10"/>
      <c r="T375" s="23"/>
      <c r="U375" s="61"/>
    </row>
    <row r="376" spans="4:21" x14ac:dyDescent="0.25">
      <c r="D376" s="823" t="s">
        <v>185</v>
      </c>
      <c r="E376" s="824"/>
      <c r="F376" s="825"/>
      <c r="G376" s="823" t="s">
        <v>185</v>
      </c>
      <c r="H376" s="824"/>
      <c r="I376" s="825"/>
      <c r="J376" s="823" t="s">
        <v>185</v>
      </c>
      <c r="K376" s="824"/>
      <c r="L376" s="825"/>
      <c r="M376" s="823" t="s">
        <v>185</v>
      </c>
      <c r="N376" s="824"/>
      <c r="O376" s="825"/>
      <c r="P376" s="823" t="s">
        <v>185</v>
      </c>
      <c r="Q376" s="824"/>
      <c r="R376" s="825"/>
      <c r="S376" s="823" t="s">
        <v>185</v>
      </c>
      <c r="T376" s="824"/>
      <c r="U376" s="825"/>
    </row>
    <row r="377" spans="4:21" x14ac:dyDescent="0.25">
      <c r="D377" s="66" t="s">
        <v>8</v>
      </c>
      <c r="E377" s="6" t="s">
        <v>9</v>
      </c>
      <c r="F377" s="7" t="s">
        <v>10</v>
      </c>
      <c r="G377" s="66" t="s">
        <v>8</v>
      </c>
      <c r="H377" s="6" t="s">
        <v>9</v>
      </c>
      <c r="I377" s="7" t="s">
        <v>10</v>
      </c>
      <c r="J377" s="66" t="s">
        <v>8</v>
      </c>
      <c r="K377" s="6" t="s">
        <v>9</v>
      </c>
      <c r="L377" s="7" t="s">
        <v>10</v>
      </c>
      <c r="M377" s="66" t="s">
        <v>8</v>
      </c>
      <c r="N377" s="6" t="s">
        <v>9</v>
      </c>
      <c r="O377" s="7" t="s">
        <v>10</v>
      </c>
      <c r="P377" s="66" t="s">
        <v>8</v>
      </c>
      <c r="Q377" s="6" t="s">
        <v>9</v>
      </c>
      <c r="R377" s="7" t="s">
        <v>10</v>
      </c>
      <c r="S377" s="66" t="s">
        <v>8</v>
      </c>
      <c r="T377" s="6" t="s">
        <v>9</v>
      </c>
      <c r="U377" s="7" t="s">
        <v>10</v>
      </c>
    </row>
    <row r="378" spans="4:21" x14ac:dyDescent="0.25">
      <c r="D378" s="56"/>
      <c r="E378" s="77"/>
      <c r="F378" s="78"/>
      <c r="G378" s="56"/>
      <c r="H378" s="77"/>
      <c r="I378" s="78"/>
      <c r="J378" s="56"/>
      <c r="K378" s="77"/>
      <c r="L378" s="78"/>
      <c r="M378" s="56"/>
      <c r="N378" s="77"/>
      <c r="O378" s="78"/>
      <c r="P378" s="56"/>
      <c r="Q378" s="77"/>
      <c r="R378" s="78"/>
      <c r="S378" s="54"/>
      <c r="T378" s="77"/>
      <c r="U378" s="78"/>
    </row>
    <row r="379" spans="4:21" x14ac:dyDescent="0.25">
      <c r="D379" s="54"/>
      <c r="E379" s="77"/>
      <c r="F379" s="78"/>
      <c r="G379" s="54"/>
      <c r="H379" s="77"/>
      <c r="I379" s="78"/>
      <c r="J379" s="54"/>
      <c r="K379" s="77"/>
      <c r="L379" s="78"/>
      <c r="M379" s="54"/>
      <c r="N379" s="77"/>
      <c r="O379" s="78"/>
      <c r="P379" s="54"/>
      <c r="Q379" s="77"/>
      <c r="R379" s="78"/>
      <c r="S379" s="54"/>
      <c r="T379" s="77"/>
      <c r="U379" s="78"/>
    </row>
    <row r="380" spans="4:21" x14ac:dyDescent="0.25">
      <c r="D380" s="54"/>
      <c r="E380" s="82"/>
      <c r="F380" s="83"/>
      <c r="G380" s="54"/>
      <c r="H380" s="82"/>
      <c r="I380" s="83"/>
      <c r="J380" s="54"/>
      <c r="K380" s="82"/>
      <c r="L380" s="83"/>
      <c r="M380" s="54"/>
      <c r="N380" s="82"/>
      <c r="O380" s="83"/>
      <c r="P380" s="54"/>
      <c r="Q380" s="82"/>
      <c r="R380" s="83"/>
      <c r="S380" s="54"/>
      <c r="T380" s="82"/>
      <c r="U380" s="83"/>
    </row>
    <row r="381" spans="4:21" x14ac:dyDescent="0.25">
      <c r="D381" s="56" t="s">
        <v>107</v>
      </c>
      <c r="E381" s="77">
        <v>100012044</v>
      </c>
      <c r="F381" s="78" t="s">
        <v>108</v>
      </c>
      <c r="G381" s="56" t="s">
        <v>107</v>
      </c>
      <c r="H381" s="77">
        <v>100012044</v>
      </c>
      <c r="I381" s="78" t="s">
        <v>108</v>
      </c>
      <c r="J381" s="56" t="s">
        <v>107</v>
      </c>
      <c r="K381" s="77">
        <v>100012044</v>
      </c>
      <c r="L381" s="78" t="s">
        <v>108</v>
      </c>
      <c r="M381" s="56" t="s">
        <v>107</v>
      </c>
      <c r="N381" s="77">
        <v>100012044</v>
      </c>
      <c r="O381" s="78" t="s">
        <v>108</v>
      </c>
      <c r="P381" s="56" t="s">
        <v>107</v>
      </c>
      <c r="Q381" s="77">
        <v>100012044</v>
      </c>
      <c r="R381" s="78" t="s">
        <v>108</v>
      </c>
      <c r="S381" s="54"/>
      <c r="T381" s="77"/>
      <c r="U381" s="78"/>
    </row>
    <row r="382" spans="4:21" x14ac:dyDescent="0.25">
      <c r="D382" s="54" t="s">
        <v>109</v>
      </c>
      <c r="E382" s="77">
        <v>85757747</v>
      </c>
      <c r="F382" s="78" t="s">
        <v>110</v>
      </c>
      <c r="G382" s="54" t="s">
        <v>109</v>
      </c>
      <c r="H382" s="77">
        <v>85757747</v>
      </c>
      <c r="I382" s="78" t="s">
        <v>110</v>
      </c>
      <c r="J382" s="54" t="s">
        <v>109</v>
      </c>
      <c r="K382" s="77">
        <v>85757747</v>
      </c>
      <c r="L382" s="78" t="s">
        <v>110</v>
      </c>
      <c r="M382" s="54" t="s">
        <v>109</v>
      </c>
      <c r="N382" s="77">
        <v>85757747</v>
      </c>
      <c r="O382" s="78" t="s">
        <v>110</v>
      </c>
      <c r="P382" s="54" t="s">
        <v>109</v>
      </c>
      <c r="Q382" s="77">
        <v>85757747</v>
      </c>
      <c r="R382" s="78" t="s">
        <v>110</v>
      </c>
      <c r="S382" s="54" t="s">
        <v>109</v>
      </c>
      <c r="T382" s="77">
        <v>85757747</v>
      </c>
      <c r="U382" s="78" t="s">
        <v>110</v>
      </c>
    </row>
    <row r="383" spans="4:21" x14ac:dyDescent="0.25">
      <c r="D383" s="56" t="s">
        <v>385</v>
      </c>
      <c r="E383" s="242">
        <v>100018924</v>
      </c>
      <c r="F383" s="243" t="s">
        <v>386</v>
      </c>
      <c r="G383" s="56" t="s">
        <v>385</v>
      </c>
      <c r="H383" s="242">
        <v>100018924</v>
      </c>
      <c r="I383" s="243" t="s">
        <v>386</v>
      </c>
      <c r="J383" s="56" t="s">
        <v>385</v>
      </c>
      <c r="K383" s="242">
        <v>100018924</v>
      </c>
      <c r="L383" s="243" t="s">
        <v>386</v>
      </c>
      <c r="M383" s="56" t="s">
        <v>385</v>
      </c>
      <c r="N383" s="242">
        <v>100018924</v>
      </c>
      <c r="O383" s="243" t="s">
        <v>386</v>
      </c>
      <c r="P383" s="56" t="s">
        <v>385</v>
      </c>
      <c r="Q383" s="242">
        <v>100018924</v>
      </c>
      <c r="R383" s="243" t="s">
        <v>386</v>
      </c>
      <c r="S383" s="56" t="s">
        <v>385</v>
      </c>
      <c r="T383" s="242">
        <v>100018924</v>
      </c>
      <c r="U383" s="243" t="s">
        <v>386</v>
      </c>
    </row>
    <row r="384" spans="4:21" x14ac:dyDescent="0.25">
      <c r="D384" s="56" t="s">
        <v>356</v>
      </c>
      <c r="E384" s="77">
        <v>100018923</v>
      </c>
      <c r="F384" s="78" t="s">
        <v>355</v>
      </c>
      <c r="G384" s="56" t="s">
        <v>356</v>
      </c>
      <c r="H384" s="77">
        <v>100018923</v>
      </c>
      <c r="I384" s="78" t="s">
        <v>355</v>
      </c>
      <c r="J384" s="56" t="s">
        <v>356</v>
      </c>
      <c r="K384" s="77">
        <v>100018923</v>
      </c>
      <c r="L384" s="78" t="s">
        <v>355</v>
      </c>
      <c r="M384" s="56" t="s">
        <v>356</v>
      </c>
      <c r="N384" s="77">
        <v>100018923</v>
      </c>
      <c r="O384" s="78" t="s">
        <v>355</v>
      </c>
      <c r="P384" s="56" t="s">
        <v>356</v>
      </c>
      <c r="Q384" s="77">
        <v>100018923</v>
      </c>
      <c r="R384" s="78" t="s">
        <v>355</v>
      </c>
      <c r="S384" s="56" t="s">
        <v>356</v>
      </c>
      <c r="T384" s="77">
        <v>100018923</v>
      </c>
      <c r="U384" s="78" t="s">
        <v>355</v>
      </c>
    </row>
    <row r="385" spans="1:21" ht="15.75" thickBot="1" x14ac:dyDescent="0.3">
      <c r="D385" s="55" t="s">
        <v>357</v>
      </c>
      <c r="E385" s="77">
        <v>100013307</v>
      </c>
      <c r="F385" s="78" t="s">
        <v>182</v>
      </c>
      <c r="G385" s="55" t="s">
        <v>357</v>
      </c>
      <c r="H385" s="77">
        <v>100013307</v>
      </c>
      <c r="I385" s="78" t="s">
        <v>182</v>
      </c>
      <c r="J385" s="55" t="s">
        <v>357</v>
      </c>
      <c r="K385" s="77">
        <v>100013307</v>
      </c>
      <c r="L385" s="78" t="s">
        <v>182</v>
      </c>
      <c r="M385" s="55" t="s">
        <v>357</v>
      </c>
      <c r="N385" s="77">
        <v>100013307</v>
      </c>
      <c r="O385" s="78" t="s">
        <v>182</v>
      </c>
      <c r="P385" s="55" t="s">
        <v>357</v>
      </c>
      <c r="Q385" s="77">
        <v>100013307</v>
      </c>
      <c r="R385" s="78" t="s">
        <v>182</v>
      </c>
      <c r="S385" s="56" t="s">
        <v>310</v>
      </c>
      <c r="T385" s="77">
        <v>100013307</v>
      </c>
      <c r="U385" s="243" t="s">
        <v>182</v>
      </c>
    </row>
    <row r="386" spans="1:21" ht="19.5" thickBot="1" x14ac:dyDescent="0.3">
      <c r="P386" s="849" t="s">
        <v>172</v>
      </c>
      <c r="Q386" s="850"/>
      <c r="R386" s="851"/>
    </row>
    <row r="387" spans="1:21" ht="19.5" thickTop="1" thickBot="1" x14ac:dyDescent="0.3">
      <c r="A387" s="264" t="s">
        <v>410</v>
      </c>
      <c r="B387" s="282"/>
      <c r="C387" s="282"/>
      <c r="D387" s="393"/>
      <c r="P387" s="837" t="s">
        <v>7</v>
      </c>
      <c r="Q387" s="838"/>
      <c r="R387" s="839"/>
    </row>
    <row r="388" spans="1:21" ht="15.75" thickTop="1" x14ac:dyDescent="0.2">
      <c r="A388" s="265"/>
      <c r="B388" s="294"/>
      <c r="C388" s="283"/>
      <c r="D388" s="394" t="s">
        <v>789</v>
      </c>
      <c r="P388" s="66" t="s">
        <v>8</v>
      </c>
      <c r="Q388" s="6" t="s">
        <v>9</v>
      </c>
      <c r="R388" s="7" t="s">
        <v>10</v>
      </c>
    </row>
    <row r="389" spans="1:21" x14ac:dyDescent="0.2">
      <c r="A389" s="266"/>
      <c r="B389" s="295"/>
      <c r="C389" s="284"/>
      <c r="D389" s="395" t="s">
        <v>1389</v>
      </c>
      <c r="P389" s="67"/>
      <c r="Q389" s="41"/>
      <c r="R389" s="90"/>
    </row>
    <row r="390" spans="1:21" x14ac:dyDescent="0.2">
      <c r="A390" s="267"/>
      <c r="B390" s="151"/>
      <c r="C390" s="285"/>
      <c r="D390" s="396"/>
      <c r="P390" s="88" t="s">
        <v>117</v>
      </c>
      <c r="Q390" s="37">
        <v>100000030</v>
      </c>
      <c r="R390" s="62" t="s">
        <v>118</v>
      </c>
    </row>
    <row r="391" spans="1:21" x14ac:dyDescent="0.2">
      <c r="A391" s="268" t="s">
        <v>411</v>
      </c>
      <c r="B391" s="296"/>
      <c r="C391" s="286"/>
      <c r="D391" s="453"/>
      <c r="P391" s="8" t="s">
        <v>164</v>
      </c>
      <c r="Q391" s="89">
        <v>88017017</v>
      </c>
      <c r="R391" s="62" t="s">
        <v>167</v>
      </c>
    </row>
    <row r="392" spans="1:21" x14ac:dyDescent="0.2">
      <c r="A392" s="269"/>
      <c r="B392" s="151"/>
      <c r="C392" s="286"/>
      <c r="D392" s="453"/>
      <c r="P392" s="8"/>
      <c r="Q392" s="87"/>
      <c r="R392" s="62"/>
    </row>
    <row r="393" spans="1:21" x14ac:dyDescent="0.2">
      <c r="A393" s="373" t="s">
        <v>412</v>
      </c>
      <c r="B393" s="699" t="s">
        <v>1510</v>
      </c>
      <c r="C393" s="349" t="s">
        <v>456</v>
      </c>
      <c r="D393" s="692">
        <v>760</v>
      </c>
      <c r="P393" s="8" t="s">
        <v>111</v>
      </c>
      <c r="Q393" s="87" t="s">
        <v>171</v>
      </c>
      <c r="R393" s="62" t="s">
        <v>116</v>
      </c>
    </row>
    <row r="394" spans="1:21" x14ac:dyDescent="0.2">
      <c r="A394" s="373" t="s">
        <v>413</v>
      </c>
      <c r="B394" s="699" t="s">
        <v>1511</v>
      </c>
      <c r="C394" s="349" t="s">
        <v>457</v>
      </c>
      <c r="D394" s="692">
        <v>863</v>
      </c>
      <c r="P394" s="840" t="s">
        <v>104</v>
      </c>
      <c r="Q394" s="841"/>
      <c r="R394" s="842"/>
    </row>
    <row r="395" spans="1:21" x14ac:dyDescent="0.2">
      <c r="A395" s="700" t="s">
        <v>414</v>
      </c>
      <c r="B395" s="699" t="s">
        <v>1512</v>
      </c>
      <c r="C395" s="349" t="s">
        <v>458</v>
      </c>
      <c r="D395" s="692">
        <v>1657</v>
      </c>
      <c r="P395" s="66" t="s">
        <v>8</v>
      </c>
      <c r="Q395" s="6" t="s">
        <v>9</v>
      </c>
      <c r="R395" s="7" t="s">
        <v>10</v>
      </c>
    </row>
    <row r="396" spans="1:21" x14ac:dyDescent="0.2">
      <c r="A396" s="269"/>
      <c r="B396" s="151"/>
      <c r="C396" s="286"/>
      <c r="D396" s="508" t="s">
        <v>513</v>
      </c>
      <c r="P396" s="71"/>
      <c r="Q396" s="32"/>
      <c r="R396" s="33"/>
    </row>
    <row r="397" spans="1:21" x14ac:dyDescent="0.2">
      <c r="A397" s="268" t="s">
        <v>415</v>
      </c>
      <c r="B397" s="296"/>
      <c r="C397" s="286"/>
      <c r="D397" s="508" t="s">
        <v>513</v>
      </c>
      <c r="P397" s="71"/>
      <c r="Q397" s="32"/>
      <c r="R397" s="33"/>
    </row>
    <row r="398" spans="1:21" x14ac:dyDescent="0.2">
      <c r="A398" s="269"/>
      <c r="B398" s="151"/>
      <c r="C398" s="286"/>
      <c r="D398" s="508" t="s">
        <v>513</v>
      </c>
      <c r="P398" s="71"/>
      <c r="Q398" s="43"/>
      <c r="R398" s="33"/>
    </row>
    <row r="399" spans="1:21" x14ac:dyDescent="0.2">
      <c r="A399" s="347" t="s">
        <v>416</v>
      </c>
      <c r="B399" s="699" t="s">
        <v>1505</v>
      </c>
      <c r="C399" s="349" t="s">
        <v>459</v>
      </c>
      <c r="D399" s="692">
        <v>841</v>
      </c>
      <c r="P399" s="71"/>
      <c r="Q399" s="32"/>
      <c r="R399" s="33"/>
    </row>
    <row r="400" spans="1:21" x14ac:dyDescent="0.2">
      <c r="A400" s="347" t="s">
        <v>417</v>
      </c>
      <c r="B400" s="699" t="s">
        <v>1506</v>
      </c>
      <c r="C400" s="349" t="s">
        <v>460</v>
      </c>
      <c r="D400" s="692">
        <v>926</v>
      </c>
      <c r="P400" s="71"/>
      <c r="Q400" s="32"/>
      <c r="R400" s="33"/>
    </row>
    <row r="401" spans="1:18" x14ac:dyDescent="0.2">
      <c r="A401" s="347" t="s">
        <v>418</v>
      </c>
      <c r="B401" s="699" t="s">
        <v>1513</v>
      </c>
      <c r="C401" s="349" t="s">
        <v>461</v>
      </c>
      <c r="D401" s="692">
        <v>1723</v>
      </c>
      <c r="P401" s="71"/>
      <c r="Q401" s="43"/>
      <c r="R401" s="33"/>
    </row>
    <row r="402" spans="1:18" x14ac:dyDescent="0.2">
      <c r="A402" s="269"/>
      <c r="B402" s="151"/>
      <c r="C402" s="286"/>
      <c r="D402" s="453" t="s">
        <v>513</v>
      </c>
      <c r="P402" s="837" t="s">
        <v>6</v>
      </c>
      <c r="Q402" s="838"/>
      <c r="R402" s="839"/>
    </row>
    <row r="403" spans="1:18" x14ac:dyDescent="0.2">
      <c r="A403" s="268" t="s">
        <v>419</v>
      </c>
      <c r="B403" s="296"/>
      <c r="C403" s="286"/>
      <c r="D403" s="453" t="s">
        <v>513</v>
      </c>
      <c r="P403" s="838" t="s">
        <v>186</v>
      </c>
      <c r="Q403" s="838"/>
      <c r="R403" s="838"/>
    </row>
    <row r="404" spans="1:18" x14ac:dyDescent="0.2">
      <c r="A404" s="268" t="s">
        <v>420</v>
      </c>
      <c r="B404" s="297"/>
      <c r="C404" s="286"/>
      <c r="D404" s="453" t="s">
        <v>513</v>
      </c>
      <c r="P404" s="66" t="s">
        <v>8</v>
      </c>
      <c r="Q404" s="6" t="s">
        <v>9</v>
      </c>
      <c r="R404" s="7" t="s">
        <v>10</v>
      </c>
    </row>
    <row r="405" spans="1:18" x14ac:dyDescent="0.2">
      <c r="A405" s="269"/>
      <c r="B405" s="151"/>
      <c r="C405" s="286"/>
      <c r="D405" s="453" t="s">
        <v>513</v>
      </c>
      <c r="P405" s="51"/>
      <c r="Q405" s="72"/>
      <c r="R405" s="73"/>
    </row>
    <row r="406" spans="1:18" x14ac:dyDescent="0.2">
      <c r="A406" s="270" t="s">
        <v>421</v>
      </c>
      <c r="B406" s="151">
        <v>100016390</v>
      </c>
      <c r="C406" s="286" t="s">
        <v>462</v>
      </c>
      <c r="D406" s="453">
        <v>200</v>
      </c>
      <c r="P406" s="51"/>
      <c r="Q406" s="72"/>
      <c r="R406" s="73"/>
    </row>
    <row r="407" spans="1:18" x14ac:dyDescent="0.2">
      <c r="A407" s="270" t="s">
        <v>422</v>
      </c>
      <c r="B407" s="151">
        <v>100016391</v>
      </c>
      <c r="C407" s="286" t="s">
        <v>463</v>
      </c>
      <c r="D407" s="453">
        <v>171</v>
      </c>
      <c r="P407" s="51"/>
      <c r="Q407" s="72"/>
      <c r="R407" s="73"/>
    </row>
    <row r="408" spans="1:18" x14ac:dyDescent="0.2">
      <c r="A408" s="270" t="s">
        <v>423</v>
      </c>
      <c r="B408" s="151">
        <v>100016418</v>
      </c>
      <c r="C408" s="286" t="s">
        <v>464</v>
      </c>
      <c r="D408" s="453">
        <v>200</v>
      </c>
      <c r="P408" s="51"/>
      <c r="Q408" s="72"/>
      <c r="R408" s="73"/>
    </row>
    <row r="409" spans="1:18" x14ac:dyDescent="0.2">
      <c r="A409" s="270" t="s">
        <v>424</v>
      </c>
      <c r="B409" s="151">
        <v>100016393</v>
      </c>
      <c r="C409" s="286" t="s">
        <v>465</v>
      </c>
      <c r="D409" s="453">
        <v>31</v>
      </c>
      <c r="P409" s="35" t="s">
        <v>375</v>
      </c>
      <c r="Q409" s="42">
        <v>100018088</v>
      </c>
      <c r="R409" s="42" t="s">
        <v>377</v>
      </c>
    </row>
    <row r="410" spans="1:18" x14ac:dyDescent="0.2">
      <c r="A410" s="269"/>
      <c r="B410" s="151"/>
      <c r="C410" s="286"/>
      <c r="D410" s="453" t="s">
        <v>513</v>
      </c>
      <c r="P410" s="35" t="s">
        <v>376</v>
      </c>
      <c r="Q410" s="42">
        <v>100018089</v>
      </c>
      <c r="R410" s="42" t="s">
        <v>378</v>
      </c>
    </row>
    <row r="411" spans="1:18" x14ac:dyDescent="0.2">
      <c r="A411" s="271" t="s">
        <v>425</v>
      </c>
      <c r="B411" s="298"/>
      <c r="C411" s="286"/>
      <c r="D411" s="453" t="s">
        <v>513</v>
      </c>
      <c r="P411" s="35" t="s">
        <v>358</v>
      </c>
      <c r="Q411" s="244">
        <v>100018090</v>
      </c>
      <c r="R411" s="244" t="s">
        <v>372</v>
      </c>
    </row>
    <row r="412" spans="1:18" x14ac:dyDescent="0.2">
      <c r="A412" s="269"/>
      <c r="B412" s="151"/>
      <c r="C412" s="286"/>
      <c r="D412" s="453" t="s">
        <v>513</v>
      </c>
      <c r="P412" s="35" t="s">
        <v>359</v>
      </c>
      <c r="Q412" s="244">
        <v>100018091</v>
      </c>
      <c r="R412" s="244" t="s">
        <v>373</v>
      </c>
    </row>
    <row r="413" spans="1:18" x14ac:dyDescent="0.2">
      <c r="A413" s="373" t="s">
        <v>764</v>
      </c>
      <c r="B413" s="374">
        <v>100016485</v>
      </c>
      <c r="C413" s="349" t="s">
        <v>466</v>
      </c>
      <c r="D413" s="453">
        <v>91</v>
      </c>
      <c r="P413" s="35" t="s">
        <v>360</v>
      </c>
      <c r="Q413" s="244">
        <v>100018092</v>
      </c>
      <c r="R413" s="244" t="s">
        <v>374</v>
      </c>
    </row>
    <row r="414" spans="1:18" x14ac:dyDescent="0.2">
      <c r="A414" s="269"/>
      <c r="B414" s="151"/>
      <c r="C414" s="286"/>
      <c r="D414" s="453" t="s">
        <v>513</v>
      </c>
      <c r="P414" s="35" t="s">
        <v>361</v>
      </c>
      <c r="Q414" s="244">
        <v>100018093</v>
      </c>
      <c r="R414" s="244" t="s">
        <v>367</v>
      </c>
    </row>
    <row r="415" spans="1:18" x14ac:dyDescent="0.2">
      <c r="A415" s="269" t="s">
        <v>426</v>
      </c>
      <c r="B415" s="151">
        <v>100016486</v>
      </c>
      <c r="C415" s="286" t="s">
        <v>467</v>
      </c>
      <c r="D415" s="453">
        <v>114</v>
      </c>
      <c r="P415" s="35" t="s">
        <v>362</v>
      </c>
      <c r="Q415" s="244">
        <v>100018094</v>
      </c>
      <c r="R415" s="244" t="s">
        <v>368</v>
      </c>
    </row>
    <row r="416" spans="1:18" x14ac:dyDescent="0.2">
      <c r="A416" s="272" t="s">
        <v>427</v>
      </c>
      <c r="B416" s="155">
        <v>84887735</v>
      </c>
      <c r="C416" s="287" t="s">
        <v>468</v>
      </c>
      <c r="D416" s="396">
        <v>116</v>
      </c>
      <c r="P416" s="35" t="s">
        <v>363</v>
      </c>
      <c r="Q416" s="244">
        <v>100018095</v>
      </c>
      <c r="R416" s="244" t="s">
        <v>369</v>
      </c>
    </row>
    <row r="417" spans="1:18" x14ac:dyDescent="0.2">
      <c r="A417" s="269"/>
      <c r="B417" s="151"/>
      <c r="C417" s="286"/>
      <c r="D417" s="453" t="s">
        <v>513</v>
      </c>
      <c r="P417" s="35" t="s">
        <v>364</v>
      </c>
      <c r="Q417" s="244">
        <v>100018096</v>
      </c>
      <c r="R417" s="244" t="s">
        <v>370</v>
      </c>
    </row>
    <row r="418" spans="1:18" x14ac:dyDescent="0.2">
      <c r="A418" s="268" t="s">
        <v>428</v>
      </c>
      <c r="B418" s="297"/>
      <c r="C418" s="286"/>
      <c r="D418" s="453" t="s">
        <v>513</v>
      </c>
      <c r="P418" s="35" t="s">
        <v>365</v>
      </c>
      <c r="Q418" s="244">
        <v>100018097</v>
      </c>
      <c r="R418" s="244" t="s">
        <v>371</v>
      </c>
    </row>
    <row r="419" spans="1:18" x14ac:dyDescent="0.2">
      <c r="A419" s="269"/>
      <c r="B419" s="151"/>
      <c r="C419" s="286"/>
      <c r="D419" s="453" t="s">
        <v>513</v>
      </c>
      <c r="P419" s="31" t="s">
        <v>383</v>
      </c>
      <c r="Q419" s="37">
        <v>100007836</v>
      </c>
      <c r="R419" s="62" t="s">
        <v>168</v>
      </c>
    </row>
    <row r="420" spans="1:18" x14ac:dyDescent="0.2">
      <c r="A420" s="269" t="s">
        <v>429</v>
      </c>
      <c r="B420" s="151">
        <v>100016394</v>
      </c>
      <c r="C420" s="286" t="s">
        <v>469</v>
      </c>
      <c r="D420" s="453">
        <v>86</v>
      </c>
      <c r="P420" s="31"/>
      <c r="Q420" s="43"/>
      <c r="R420" s="65"/>
    </row>
    <row r="421" spans="1:18" x14ac:dyDescent="0.2">
      <c r="A421" s="269" t="s">
        <v>430</v>
      </c>
      <c r="B421" s="151">
        <v>100016395</v>
      </c>
      <c r="C421" s="286" t="s">
        <v>470</v>
      </c>
      <c r="D421" s="453">
        <v>100</v>
      </c>
      <c r="P421" s="837" t="s">
        <v>13</v>
      </c>
      <c r="Q421" s="838"/>
      <c r="R421" s="839"/>
    </row>
    <row r="422" spans="1:18" x14ac:dyDescent="0.2">
      <c r="A422" s="269" t="s">
        <v>431</v>
      </c>
      <c r="B422" s="151">
        <v>100016396</v>
      </c>
      <c r="C422" s="286" t="s">
        <v>471</v>
      </c>
      <c r="D422" s="453">
        <v>100</v>
      </c>
      <c r="P422" s="66" t="s">
        <v>8</v>
      </c>
      <c r="Q422" s="6" t="s">
        <v>9</v>
      </c>
      <c r="R422" s="7" t="s">
        <v>10</v>
      </c>
    </row>
    <row r="423" spans="1:18" x14ac:dyDescent="0.2">
      <c r="A423" s="269" t="s">
        <v>432</v>
      </c>
      <c r="B423" s="151">
        <v>100016397</v>
      </c>
      <c r="C423" s="286" t="s">
        <v>472</v>
      </c>
      <c r="D423" s="453">
        <v>100</v>
      </c>
      <c r="P423" s="57"/>
      <c r="Q423" s="76"/>
      <c r="R423" s="73"/>
    </row>
    <row r="424" spans="1:18" x14ac:dyDescent="0.2">
      <c r="A424" s="269" t="s">
        <v>433</v>
      </c>
      <c r="B424" s="151">
        <v>100016399</v>
      </c>
      <c r="C424" s="286" t="s">
        <v>473</v>
      </c>
      <c r="D424" s="453">
        <v>100</v>
      </c>
      <c r="P424" s="79"/>
      <c r="Q424" s="48"/>
      <c r="R424" s="80"/>
    </row>
    <row r="425" spans="1:18" x14ac:dyDescent="0.2">
      <c r="A425" s="273" t="s">
        <v>434</v>
      </c>
      <c r="B425" s="151">
        <v>100016398</v>
      </c>
      <c r="C425" s="286" t="s">
        <v>474</v>
      </c>
      <c r="D425" s="453">
        <v>100</v>
      </c>
      <c r="P425" s="57"/>
      <c r="Q425" s="76"/>
      <c r="R425" s="73"/>
    </row>
    <row r="426" spans="1:18" x14ac:dyDescent="0.2">
      <c r="A426" s="269"/>
      <c r="B426" s="151"/>
      <c r="C426" s="286"/>
      <c r="D426" s="453" t="s">
        <v>513</v>
      </c>
      <c r="P426" s="79"/>
      <c r="Q426" s="48"/>
      <c r="R426" s="80"/>
    </row>
    <row r="427" spans="1:18" x14ac:dyDescent="0.2">
      <c r="A427" s="268" t="s">
        <v>435</v>
      </c>
      <c r="B427" s="296"/>
      <c r="C427" s="286"/>
      <c r="D427" s="453" t="s">
        <v>513</v>
      </c>
      <c r="P427" s="53"/>
      <c r="Q427" s="76"/>
      <c r="R427" s="73"/>
    </row>
    <row r="428" spans="1:18" x14ac:dyDescent="0.2">
      <c r="A428" s="269"/>
      <c r="B428" s="151"/>
      <c r="C428" s="286"/>
      <c r="D428" s="453" t="s">
        <v>513</v>
      </c>
      <c r="P428" s="53"/>
      <c r="Q428" s="72"/>
      <c r="R428" s="73"/>
    </row>
    <row r="429" spans="1:18" x14ac:dyDescent="0.2">
      <c r="A429" s="347" t="s">
        <v>436</v>
      </c>
      <c r="B429" s="374">
        <v>100016400</v>
      </c>
      <c r="C429" s="349" t="s">
        <v>475</v>
      </c>
      <c r="D429" s="705">
        <v>79</v>
      </c>
      <c r="P429" s="53"/>
      <c r="Q429" s="72"/>
      <c r="R429" s="73"/>
    </row>
    <row r="430" spans="1:18" x14ac:dyDescent="0.2">
      <c r="A430" s="270" t="s">
        <v>437</v>
      </c>
      <c r="B430" s="151">
        <v>100016401</v>
      </c>
      <c r="C430" s="286" t="s">
        <v>476</v>
      </c>
      <c r="D430" s="453">
        <v>57</v>
      </c>
      <c r="P430" s="53"/>
      <c r="Q430" s="72"/>
      <c r="R430" s="73"/>
    </row>
    <row r="431" spans="1:18" x14ac:dyDescent="0.2">
      <c r="A431" s="270" t="s">
        <v>438</v>
      </c>
      <c r="B431" s="151">
        <v>100016402</v>
      </c>
      <c r="C431" s="286" t="s">
        <v>477</v>
      </c>
      <c r="D431" s="453">
        <v>57</v>
      </c>
      <c r="P431" s="53"/>
      <c r="Q431" s="76"/>
      <c r="R431" s="73"/>
    </row>
    <row r="432" spans="1:18" x14ac:dyDescent="0.2">
      <c r="A432" s="270" t="s">
        <v>439</v>
      </c>
      <c r="B432" s="151">
        <v>100016406</v>
      </c>
      <c r="C432" s="286" t="s">
        <v>478</v>
      </c>
      <c r="D432" s="453">
        <v>93</v>
      </c>
      <c r="P432" s="57"/>
      <c r="Q432" s="76"/>
      <c r="R432" s="73"/>
    </row>
    <row r="433" spans="1:18" x14ac:dyDescent="0.2">
      <c r="A433" s="270" t="s">
        <v>440</v>
      </c>
      <c r="B433" s="151">
        <v>100016408</v>
      </c>
      <c r="C433" s="286" t="s">
        <v>479</v>
      </c>
      <c r="D433" s="453">
        <v>60</v>
      </c>
      <c r="P433" s="53"/>
      <c r="Q433" s="72"/>
      <c r="R433" s="73"/>
    </row>
    <row r="434" spans="1:18" x14ac:dyDescent="0.2">
      <c r="A434" s="270" t="s">
        <v>441</v>
      </c>
      <c r="B434" s="151">
        <v>100016403</v>
      </c>
      <c r="C434" s="286" t="s">
        <v>480</v>
      </c>
      <c r="D434" s="453">
        <v>129</v>
      </c>
      <c r="P434" s="53"/>
      <c r="Q434" s="72"/>
      <c r="R434" s="73"/>
    </row>
    <row r="435" spans="1:18" x14ac:dyDescent="0.2">
      <c r="A435" s="270" t="s">
        <v>442</v>
      </c>
      <c r="B435" s="151">
        <v>100016404</v>
      </c>
      <c r="C435" s="286" t="s">
        <v>481</v>
      </c>
      <c r="D435" s="453">
        <v>200</v>
      </c>
      <c r="P435" s="53"/>
      <c r="Q435" s="72"/>
      <c r="R435" s="73"/>
    </row>
    <row r="436" spans="1:18" x14ac:dyDescent="0.2">
      <c r="A436" s="270" t="s">
        <v>443</v>
      </c>
      <c r="B436" s="151">
        <v>100016405</v>
      </c>
      <c r="C436" s="286" t="s">
        <v>482</v>
      </c>
      <c r="D436" s="453">
        <v>243</v>
      </c>
      <c r="P436" s="53"/>
      <c r="Q436" s="72"/>
      <c r="R436" s="73"/>
    </row>
    <row r="437" spans="1:18" x14ac:dyDescent="0.2">
      <c r="A437" s="270" t="s">
        <v>444</v>
      </c>
      <c r="B437" s="151">
        <v>100016407</v>
      </c>
      <c r="C437" s="286" t="s">
        <v>483</v>
      </c>
      <c r="D437" s="453">
        <v>86</v>
      </c>
      <c r="P437" s="57"/>
      <c r="Q437" s="72"/>
      <c r="R437" s="73"/>
    </row>
    <row r="438" spans="1:18" x14ac:dyDescent="0.2">
      <c r="A438" s="270" t="s">
        <v>445</v>
      </c>
      <c r="B438" s="151">
        <v>100016409</v>
      </c>
      <c r="C438" s="286" t="s">
        <v>484</v>
      </c>
      <c r="D438" s="453">
        <v>43</v>
      </c>
      <c r="P438" s="57"/>
      <c r="Q438" s="76"/>
      <c r="R438" s="73"/>
    </row>
    <row r="439" spans="1:18" x14ac:dyDescent="0.2">
      <c r="A439" s="270" t="s">
        <v>662</v>
      </c>
      <c r="B439" s="151">
        <v>100016410</v>
      </c>
      <c r="C439" s="286" t="s">
        <v>485</v>
      </c>
      <c r="D439" s="453">
        <v>14</v>
      </c>
      <c r="P439" s="837" t="s">
        <v>185</v>
      </c>
      <c r="Q439" s="838"/>
      <c r="R439" s="839"/>
    </row>
    <row r="440" spans="1:18" x14ac:dyDescent="0.2">
      <c r="A440" s="270" t="s">
        <v>446</v>
      </c>
      <c r="B440" s="151">
        <v>100016412</v>
      </c>
      <c r="C440" s="288" t="s">
        <v>486</v>
      </c>
      <c r="D440" s="453">
        <v>9</v>
      </c>
      <c r="P440" s="66" t="s">
        <v>8</v>
      </c>
      <c r="Q440" s="6" t="s">
        <v>9</v>
      </c>
      <c r="R440" s="7" t="s">
        <v>10</v>
      </c>
    </row>
    <row r="441" spans="1:18" x14ac:dyDescent="0.2">
      <c r="A441" s="270" t="s">
        <v>447</v>
      </c>
      <c r="B441" s="151">
        <v>100016413</v>
      </c>
      <c r="C441" s="286" t="s">
        <v>487</v>
      </c>
      <c r="D441" s="453">
        <v>57</v>
      </c>
      <c r="P441" s="56"/>
      <c r="Q441" s="77"/>
      <c r="R441" s="78"/>
    </row>
    <row r="442" spans="1:18" x14ac:dyDescent="0.2">
      <c r="A442" s="269"/>
      <c r="B442" s="151"/>
      <c r="C442" s="286"/>
      <c r="D442" s="453" t="s">
        <v>513</v>
      </c>
      <c r="P442" s="54"/>
      <c r="Q442" s="77"/>
      <c r="R442" s="78"/>
    </row>
    <row r="443" spans="1:18" x14ac:dyDescent="0.2">
      <c r="A443" s="274" t="s">
        <v>448</v>
      </c>
      <c r="B443" s="298"/>
      <c r="C443" s="286"/>
      <c r="D443" s="453" t="s">
        <v>513</v>
      </c>
      <c r="P443" s="54"/>
      <c r="Q443" s="82"/>
      <c r="R443" s="83"/>
    </row>
    <row r="444" spans="1:18" x14ac:dyDescent="0.2">
      <c r="A444" s="269"/>
      <c r="B444" s="151"/>
      <c r="C444" s="286"/>
      <c r="D444" s="453" t="s">
        <v>513</v>
      </c>
      <c r="P444" s="56" t="s">
        <v>107</v>
      </c>
      <c r="Q444" s="77">
        <v>100012044</v>
      </c>
      <c r="R444" s="78" t="s">
        <v>108</v>
      </c>
    </row>
    <row r="445" spans="1:18" x14ac:dyDescent="0.2">
      <c r="A445" s="275" t="s">
        <v>449</v>
      </c>
      <c r="B445" s="299">
        <v>100005562</v>
      </c>
      <c r="C445" s="289" t="s">
        <v>488</v>
      </c>
      <c r="D445" s="396">
        <v>720</v>
      </c>
      <c r="P445" s="54" t="s">
        <v>109</v>
      </c>
      <c r="Q445" s="77">
        <v>85757747</v>
      </c>
      <c r="R445" s="78" t="s">
        <v>110</v>
      </c>
    </row>
    <row r="446" spans="1:18" x14ac:dyDescent="0.2">
      <c r="A446" s="269" t="s">
        <v>450</v>
      </c>
      <c r="B446" s="151">
        <v>100016416</v>
      </c>
      <c r="C446" s="290" t="s">
        <v>489</v>
      </c>
      <c r="D446" s="453">
        <v>134</v>
      </c>
      <c r="P446" s="56" t="s">
        <v>385</v>
      </c>
      <c r="Q446" s="242">
        <v>100018924</v>
      </c>
      <c r="R446" s="243" t="s">
        <v>386</v>
      </c>
    </row>
    <row r="447" spans="1:18" x14ac:dyDescent="0.2">
      <c r="A447" s="276" t="s">
        <v>451</v>
      </c>
      <c r="B447" s="151">
        <v>89539162</v>
      </c>
      <c r="C447" s="286" t="s">
        <v>490</v>
      </c>
      <c r="D447" s="506">
        <v>714</v>
      </c>
      <c r="P447" s="56" t="s">
        <v>356</v>
      </c>
      <c r="Q447" s="77">
        <v>100018923</v>
      </c>
      <c r="R447" s="78" t="s">
        <v>355</v>
      </c>
    </row>
    <row r="448" spans="1:18" x14ac:dyDescent="0.2">
      <c r="A448" s="269" t="s">
        <v>452</v>
      </c>
      <c r="B448" s="151">
        <v>100016415</v>
      </c>
      <c r="C448" s="290" t="s">
        <v>491</v>
      </c>
      <c r="D448" s="453">
        <v>94</v>
      </c>
      <c r="P448" s="55" t="s">
        <v>357</v>
      </c>
      <c r="Q448" s="77">
        <v>100013307</v>
      </c>
      <c r="R448" s="78" t="s">
        <v>182</v>
      </c>
    </row>
    <row r="449" spans="1:4" x14ac:dyDescent="0.2">
      <c r="A449" s="277" t="s">
        <v>117</v>
      </c>
      <c r="B449" s="294">
        <v>100013305</v>
      </c>
      <c r="C449" s="291" t="s">
        <v>492</v>
      </c>
      <c r="D449" s="396">
        <v>56</v>
      </c>
    </row>
    <row r="450" spans="1:4" x14ac:dyDescent="0.2">
      <c r="A450" s="269"/>
      <c r="B450" s="151"/>
      <c r="C450" s="286"/>
      <c r="D450" s="453" t="s">
        <v>513</v>
      </c>
    </row>
    <row r="451" spans="1:4" x14ac:dyDescent="0.2">
      <c r="A451" s="274" t="s">
        <v>453</v>
      </c>
      <c r="B451" s="298"/>
      <c r="C451" s="286"/>
      <c r="D451" s="453" t="s">
        <v>513</v>
      </c>
    </row>
    <row r="452" spans="1:4" x14ac:dyDescent="0.2">
      <c r="A452" s="269"/>
      <c r="B452" s="151"/>
      <c r="C452" s="286"/>
      <c r="D452" s="453" t="s">
        <v>513</v>
      </c>
    </row>
    <row r="453" spans="1:4" x14ac:dyDescent="0.2">
      <c r="A453" s="278" t="s">
        <v>88</v>
      </c>
      <c r="B453" s="138">
        <v>100012645</v>
      </c>
      <c r="C453" s="285" t="s">
        <v>493</v>
      </c>
      <c r="D453" s="394">
        <v>101</v>
      </c>
    </row>
    <row r="454" spans="1:4" x14ac:dyDescent="0.2">
      <c r="A454" s="279" t="s">
        <v>454</v>
      </c>
      <c r="B454" s="300">
        <v>100015523</v>
      </c>
      <c r="C454" s="292" t="s">
        <v>494</v>
      </c>
      <c r="D454" s="396">
        <v>114</v>
      </c>
    </row>
    <row r="455" spans="1:4" x14ac:dyDescent="0.2">
      <c r="A455" s="280" t="s">
        <v>90</v>
      </c>
      <c r="B455" s="300">
        <v>100013138</v>
      </c>
      <c r="C455" s="293" t="s">
        <v>495</v>
      </c>
      <c r="D455" s="396">
        <v>229</v>
      </c>
    </row>
    <row r="456" spans="1:4" x14ac:dyDescent="0.2">
      <c r="A456" s="272" t="s">
        <v>455</v>
      </c>
      <c r="B456" s="138">
        <v>88017859</v>
      </c>
      <c r="C456" s="286" t="s">
        <v>87</v>
      </c>
      <c r="D456" s="396">
        <v>50</v>
      </c>
    </row>
    <row r="457" spans="1:4" x14ac:dyDescent="0.2">
      <c r="A457" s="281"/>
      <c r="B457" s="155"/>
      <c r="C457" s="285"/>
      <c r="D457" s="396" t="s">
        <v>513</v>
      </c>
    </row>
    <row r="458" spans="1:4" x14ac:dyDescent="0.2">
      <c r="A458" s="270" t="s">
        <v>651</v>
      </c>
      <c r="B458" s="301">
        <v>100016414</v>
      </c>
      <c r="C458" s="286" t="s">
        <v>496</v>
      </c>
      <c r="D458" s="453">
        <v>53</v>
      </c>
    </row>
    <row r="459" spans="1:4" x14ac:dyDescent="0.2">
      <c r="A459" s="267"/>
      <c r="B459" s="151"/>
      <c r="C459" s="285"/>
      <c r="D459" s="396"/>
    </row>
    <row r="460" spans="1:4" ht="15.75" thickBot="1" x14ac:dyDescent="0.3"/>
    <row r="461" spans="1:4" ht="21.75" thickTop="1" thickBot="1" x14ac:dyDescent="0.35">
      <c r="A461" s="302" t="s">
        <v>497</v>
      </c>
      <c r="B461" s="264"/>
      <c r="C461" s="282"/>
      <c r="D461" s="393"/>
    </row>
    <row r="462" spans="1:4" ht="15.75" thickTop="1" x14ac:dyDescent="0.2">
      <c r="A462" s="265"/>
      <c r="B462" s="316" t="s">
        <v>558</v>
      </c>
      <c r="C462" s="283" t="s">
        <v>530</v>
      </c>
      <c r="D462" s="394" t="s">
        <v>789</v>
      </c>
    </row>
    <row r="463" spans="1:4" x14ac:dyDescent="0.2">
      <c r="A463" s="266"/>
      <c r="B463" s="317"/>
      <c r="C463" s="284"/>
      <c r="D463" s="395" t="s">
        <v>1390</v>
      </c>
    </row>
    <row r="464" spans="1:4" x14ac:dyDescent="0.2">
      <c r="A464" s="265"/>
      <c r="B464" s="318"/>
      <c r="C464" s="285"/>
      <c r="D464" s="396"/>
    </row>
    <row r="465" spans="1:4" x14ac:dyDescent="0.2">
      <c r="A465" s="268" t="s">
        <v>411</v>
      </c>
      <c r="B465" s="319"/>
      <c r="C465" s="288"/>
      <c r="D465" s="396"/>
    </row>
    <row r="466" spans="1:4" x14ac:dyDescent="0.2">
      <c r="A466" s="269"/>
      <c r="B466" s="318"/>
      <c r="C466" s="288"/>
      <c r="D466" s="396"/>
    </row>
    <row r="467" spans="1:4" x14ac:dyDescent="0.2">
      <c r="A467" s="303" t="s">
        <v>498</v>
      </c>
      <c r="B467" s="320" t="s">
        <v>1528</v>
      </c>
      <c r="C467" s="309" t="s">
        <v>531</v>
      </c>
      <c r="D467" s="506">
        <v>1149</v>
      </c>
    </row>
    <row r="468" spans="1:4" x14ac:dyDescent="0.2">
      <c r="A468" s="303"/>
      <c r="B468" s="321"/>
      <c r="C468" s="310"/>
      <c r="D468" s="509"/>
    </row>
    <row r="469" spans="1:4" x14ac:dyDescent="0.2">
      <c r="A469" s="304" t="s">
        <v>415</v>
      </c>
      <c r="B469" s="312" t="s">
        <v>559</v>
      </c>
      <c r="C469" s="311"/>
      <c r="D469" s="509"/>
    </row>
    <row r="470" spans="1:4" x14ac:dyDescent="0.2">
      <c r="A470" s="303"/>
      <c r="B470" s="321"/>
      <c r="C470" s="310"/>
      <c r="D470" s="509"/>
    </row>
    <row r="471" spans="1:4" x14ac:dyDescent="0.2">
      <c r="A471" s="696" t="s">
        <v>499</v>
      </c>
      <c r="B471" s="697" t="s">
        <v>1527</v>
      </c>
      <c r="C471" s="483" t="s">
        <v>532</v>
      </c>
      <c r="D471" s="636">
        <v>1279</v>
      </c>
    </row>
    <row r="472" spans="1:4" x14ac:dyDescent="0.2">
      <c r="A472" s="698" t="s">
        <v>500</v>
      </c>
      <c r="B472" s="697" t="s">
        <v>1507</v>
      </c>
      <c r="C472" s="483" t="s">
        <v>533</v>
      </c>
      <c r="D472" s="636">
        <v>1381</v>
      </c>
    </row>
    <row r="473" spans="1:4" x14ac:dyDescent="0.2">
      <c r="A473" s="698" t="s">
        <v>406</v>
      </c>
      <c r="B473" s="697" t="s">
        <v>1509</v>
      </c>
      <c r="C473" s="483" t="s">
        <v>534</v>
      </c>
      <c r="D473" s="636">
        <v>1414</v>
      </c>
    </row>
    <row r="474" spans="1:4" x14ac:dyDescent="0.2">
      <c r="A474" s="303"/>
      <c r="B474" s="321"/>
      <c r="C474" s="310"/>
      <c r="D474" s="509"/>
    </row>
    <row r="475" spans="1:4" x14ac:dyDescent="0.2">
      <c r="A475" s="304" t="s">
        <v>501</v>
      </c>
      <c r="B475" s="312" t="s">
        <v>560</v>
      </c>
      <c r="C475" s="310"/>
      <c r="D475" s="509"/>
    </row>
    <row r="476" spans="1:4" x14ac:dyDescent="0.2">
      <c r="A476" s="303"/>
      <c r="B476" s="321"/>
      <c r="C476" s="310"/>
      <c r="D476" s="509"/>
    </row>
    <row r="477" spans="1:4" x14ac:dyDescent="0.2">
      <c r="A477" s="696" t="s">
        <v>502</v>
      </c>
      <c r="B477" s="697" t="s">
        <v>1526</v>
      </c>
      <c r="C477" s="483" t="s">
        <v>535</v>
      </c>
      <c r="D477" s="636">
        <v>1134</v>
      </c>
    </row>
    <row r="478" spans="1:4" x14ac:dyDescent="0.2">
      <c r="A478" s="696" t="s">
        <v>503</v>
      </c>
      <c r="B478" s="697" t="s">
        <v>1508</v>
      </c>
      <c r="C478" s="483" t="s">
        <v>536</v>
      </c>
      <c r="D478" s="636">
        <v>1203</v>
      </c>
    </row>
    <row r="479" spans="1:4" x14ac:dyDescent="0.2">
      <c r="A479" s="303"/>
      <c r="B479" s="312"/>
      <c r="C479" s="310"/>
      <c r="D479" s="396"/>
    </row>
    <row r="480" spans="1:4" x14ac:dyDescent="0.2">
      <c r="A480" s="274" t="s">
        <v>448</v>
      </c>
      <c r="B480" s="312"/>
      <c r="C480" s="312"/>
      <c r="D480" s="396"/>
    </row>
    <row r="481" spans="1:5" x14ac:dyDescent="0.2">
      <c r="A481" s="269"/>
      <c r="B481" s="151"/>
      <c r="C481" s="288"/>
      <c r="D481" s="396"/>
    </row>
    <row r="482" spans="1:5" x14ac:dyDescent="0.2">
      <c r="A482" s="305" t="s">
        <v>653</v>
      </c>
      <c r="B482" s="299">
        <v>100005562</v>
      </c>
      <c r="C482" s="289" t="s">
        <v>488</v>
      </c>
      <c r="D482" s="510">
        <v>720</v>
      </c>
      <c r="E482" s="289"/>
    </row>
    <row r="483" spans="1:5" x14ac:dyDescent="0.2">
      <c r="A483" s="305" t="s">
        <v>450</v>
      </c>
      <c r="B483" s="151">
        <v>100016416</v>
      </c>
      <c r="C483" s="290" t="s">
        <v>489</v>
      </c>
      <c r="D483" s="507">
        <v>134</v>
      </c>
      <c r="E483" s="290"/>
    </row>
    <row r="484" spans="1:5" x14ac:dyDescent="0.2">
      <c r="A484" s="305" t="s">
        <v>654</v>
      </c>
      <c r="B484" s="151">
        <v>89539162</v>
      </c>
      <c r="C484" s="285" t="s">
        <v>490</v>
      </c>
      <c r="D484" s="506">
        <v>714</v>
      </c>
      <c r="E484" s="286"/>
    </row>
    <row r="485" spans="1:5" x14ac:dyDescent="0.2">
      <c r="A485" s="305" t="s">
        <v>452</v>
      </c>
      <c r="B485" s="151">
        <v>100016415</v>
      </c>
      <c r="C485" s="290" t="s">
        <v>491</v>
      </c>
      <c r="D485" s="507">
        <v>94</v>
      </c>
      <c r="E485" s="290"/>
    </row>
    <row r="486" spans="1:5" x14ac:dyDescent="0.2">
      <c r="A486" s="305" t="s">
        <v>117</v>
      </c>
      <c r="B486" s="320">
        <v>7614732</v>
      </c>
      <c r="C486" s="313" t="s">
        <v>537</v>
      </c>
      <c r="D486" s="507">
        <v>10</v>
      </c>
      <c r="E486" s="291"/>
    </row>
    <row r="487" spans="1:5" ht="15.75" thickBot="1" x14ac:dyDescent="0.25">
      <c r="A487" s="265"/>
      <c r="B487" s="318"/>
      <c r="C487" s="285"/>
      <c r="D487" s="396"/>
    </row>
    <row r="488" spans="1:5" ht="19.5" thickTop="1" thickBot="1" x14ac:dyDescent="0.3">
      <c r="A488" s="306" t="s">
        <v>504</v>
      </c>
      <c r="B488" s="264"/>
      <c r="C488" s="282"/>
      <c r="D488" s="393"/>
    </row>
    <row r="489" spans="1:5" ht="15.75" thickTop="1" x14ac:dyDescent="0.2">
      <c r="A489" s="265"/>
      <c r="B489" s="316" t="s">
        <v>558</v>
      </c>
      <c r="C489" s="283" t="s">
        <v>530</v>
      </c>
      <c r="D489" s="394" t="s">
        <v>789</v>
      </c>
    </row>
    <row r="490" spans="1:5" x14ac:dyDescent="0.2">
      <c r="A490" s="266"/>
      <c r="B490" s="317"/>
      <c r="C490" s="284"/>
      <c r="D490" s="395" t="s">
        <v>1390</v>
      </c>
    </row>
    <row r="491" spans="1:5" x14ac:dyDescent="0.2">
      <c r="A491" s="265"/>
      <c r="B491" s="318"/>
      <c r="C491" s="285"/>
      <c r="D491" s="396"/>
    </row>
    <row r="492" spans="1:5" x14ac:dyDescent="0.2">
      <c r="A492" s="274" t="s">
        <v>505</v>
      </c>
      <c r="B492" s="322"/>
      <c r="C492" s="288"/>
      <c r="D492" s="396"/>
    </row>
    <row r="493" spans="1:5" x14ac:dyDescent="0.2">
      <c r="A493" s="269"/>
      <c r="B493" s="296"/>
      <c r="C493" s="288"/>
      <c r="D493" s="396"/>
    </row>
    <row r="494" spans="1:5" x14ac:dyDescent="0.2">
      <c r="A494" s="347" t="s">
        <v>436</v>
      </c>
      <c r="B494" s="374">
        <v>100016400</v>
      </c>
      <c r="C494" s="349" t="s">
        <v>475</v>
      </c>
      <c r="D494" s="705">
        <v>79</v>
      </c>
    </row>
    <row r="495" spans="1:5" x14ac:dyDescent="0.2">
      <c r="A495" s="270" t="s">
        <v>659</v>
      </c>
      <c r="B495" s="151">
        <v>100016401</v>
      </c>
      <c r="C495" s="286" t="s">
        <v>476</v>
      </c>
      <c r="D495" s="453">
        <v>57</v>
      </c>
    </row>
    <row r="496" spans="1:5" x14ac:dyDescent="0.2">
      <c r="A496" s="270" t="s">
        <v>437</v>
      </c>
      <c r="B496" s="151">
        <v>100016402</v>
      </c>
      <c r="C496" s="286" t="s">
        <v>477</v>
      </c>
      <c r="D496" s="453">
        <v>57</v>
      </c>
    </row>
    <row r="497" spans="1:4" x14ac:dyDescent="0.2">
      <c r="A497" s="305" t="s">
        <v>506</v>
      </c>
      <c r="B497" s="323">
        <v>7616880</v>
      </c>
      <c r="C497" s="313" t="s">
        <v>538</v>
      </c>
      <c r="D497" s="394">
        <v>126</v>
      </c>
    </row>
    <row r="498" spans="1:4" x14ac:dyDescent="0.2">
      <c r="A498" s="305" t="s">
        <v>507</v>
      </c>
      <c r="B498" s="320">
        <v>7614730</v>
      </c>
      <c r="C498" s="313" t="s">
        <v>539</v>
      </c>
      <c r="D498" s="394">
        <v>200</v>
      </c>
    </row>
    <row r="499" spans="1:4" x14ac:dyDescent="0.2">
      <c r="A499" s="305" t="s">
        <v>433</v>
      </c>
      <c r="B499" s="151">
        <v>100016399</v>
      </c>
      <c r="C499" s="286" t="s">
        <v>473</v>
      </c>
      <c r="D499" s="453">
        <v>100</v>
      </c>
    </row>
    <row r="500" spans="1:4" x14ac:dyDescent="0.2">
      <c r="A500" s="305" t="s">
        <v>508</v>
      </c>
      <c r="B500" s="320">
        <v>7614734</v>
      </c>
      <c r="C500" s="313" t="s">
        <v>540</v>
      </c>
      <c r="D500" s="394">
        <v>3</v>
      </c>
    </row>
    <row r="501" spans="1:4" x14ac:dyDescent="0.2">
      <c r="A501" s="305" t="s">
        <v>663</v>
      </c>
      <c r="B501" s="320">
        <v>7614735</v>
      </c>
      <c r="C501" s="313" t="s">
        <v>541</v>
      </c>
      <c r="D501" s="394">
        <v>3</v>
      </c>
    </row>
    <row r="502" spans="1:4" x14ac:dyDescent="0.2">
      <c r="A502" s="305" t="s">
        <v>447</v>
      </c>
      <c r="B502" s="151">
        <v>100016413</v>
      </c>
      <c r="C502" s="286" t="s">
        <v>487</v>
      </c>
      <c r="D502" s="453">
        <v>57</v>
      </c>
    </row>
    <row r="503" spans="1:4" x14ac:dyDescent="0.2">
      <c r="A503" s="269"/>
      <c r="B503" s="151"/>
      <c r="C503" s="288"/>
      <c r="D503" s="396"/>
    </row>
    <row r="504" spans="1:4" x14ac:dyDescent="0.2">
      <c r="A504" s="269"/>
      <c r="B504" s="151"/>
      <c r="C504" s="288"/>
      <c r="D504" s="396"/>
    </row>
    <row r="505" spans="1:4" x14ac:dyDescent="0.2">
      <c r="A505" s="268" t="s">
        <v>509</v>
      </c>
      <c r="B505" s="322"/>
      <c r="C505" s="288"/>
      <c r="D505" s="396"/>
    </row>
    <row r="506" spans="1:4" x14ac:dyDescent="0.2">
      <c r="A506" s="269"/>
      <c r="B506" s="151"/>
      <c r="C506" s="288"/>
      <c r="D506" s="396"/>
    </row>
    <row r="507" spans="1:4" x14ac:dyDescent="0.2">
      <c r="A507" s="270" t="s">
        <v>455</v>
      </c>
      <c r="B507" s="324">
        <v>88017859</v>
      </c>
      <c r="C507" s="286" t="s">
        <v>87</v>
      </c>
      <c r="D507" s="396">
        <v>50</v>
      </c>
    </row>
    <row r="508" spans="1:4" x14ac:dyDescent="0.2">
      <c r="A508" s="298" t="s">
        <v>88</v>
      </c>
      <c r="B508" s="138">
        <v>100012645</v>
      </c>
      <c r="C508" s="285" t="s">
        <v>493</v>
      </c>
      <c r="D508" s="394">
        <v>101</v>
      </c>
    </row>
    <row r="509" spans="1:4" x14ac:dyDescent="0.2">
      <c r="A509" s="270" t="s">
        <v>90</v>
      </c>
      <c r="B509" s="300">
        <v>100013138</v>
      </c>
      <c r="C509" s="293" t="s">
        <v>495</v>
      </c>
      <c r="D509" s="396">
        <v>229</v>
      </c>
    </row>
    <row r="510" spans="1:4" x14ac:dyDescent="0.2">
      <c r="A510" s="270" t="s">
        <v>88</v>
      </c>
      <c r="B510" s="324">
        <v>88017855</v>
      </c>
      <c r="C510" s="286" t="s">
        <v>89</v>
      </c>
      <c r="D510" s="394">
        <v>167</v>
      </c>
    </row>
    <row r="511" spans="1:4" x14ac:dyDescent="0.2">
      <c r="A511" s="270" t="s">
        <v>90</v>
      </c>
      <c r="B511" s="138">
        <v>88017018</v>
      </c>
      <c r="C511" s="286" t="s">
        <v>91</v>
      </c>
      <c r="D511" s="394">
        <v>304</v>
      </c>
    </row>
    <row r="512" spans="1:4" x14ac:dyDescent="0.2">
      <c r="A512" s="347" t="s">
        <v>650</v>
      </c>
      <c r="B512" s="348">
        <v>100016414</v>
      </c>
      <c r="C512" s="349" t="s">
        <v>496</v>
      </c>
      <c r="D512" s="453">
        <v>53</v>
      </c>
    </row>
    <row r="513" spans="1:4" x14ac:dyDescent="0.2">
      <c r="A513" s="307" t="s">
        <v>510</v>
      </c>
      <c r="B513" s="323">
        <v>7616879</v>
      </c>
      <c r="C513" s="310" t="s">
        <v>542</v>
      </c>
      <c r="D513" s="394">
        <v>24</v>
      </c>
    </row>
    <row r="514" spans="1:4" x14ac:dyDescent="0.2">
      <c r="A514" s="273"/>
      <c r="B514" s="325"/>
      <c r="C514" s="310"/>
      <c r="D514" s="396"/>
    </row>
    <row r="515" spans="1:4" x14ac:dyDescent="0.2">
      <c r="A515" s="268" t="s">
        <v>511</v>
      </c>
      <c r="B515" s="322"/>
      <c r="C515" s="288"/>
      <c r="D515" s="396"/>
    </row>
    <row r="516" spans="1:4" x14ac:dyDescent="0.2">
      <c r="A516" s="269"/>
      <c r="B516" s="151"/>
      <c r="C516" s="288"/>
      <c r="D516" s="396"/>
    </row>
    <row r="517" spans="1:4" x14ac:dyDescent="0.2">
      <c r="A517" s="270" t="s">
        <v>512</v>
      </c>
      <c r="B517" s="326">
        <v>100016488</v>
      </c>
      <c r="C517" s="285" t="s">
        <v>543</v>
      </c>
      <c r="D517" s="453">
        <v>100</v>
      </c>
    </row>
    <row r="518" spans="1:4" x14ac:dyDescent="0.2">
      <c r="A518" s="270" t="s">
        <v>513</v>
      </c>
      <c r="B518" s="151"/>
      <c r="C518" s="288"/>
      <c r="D518" s="396"/>
    </row>
    <row r="519" spans="1:4" x14ac:dyDescent="0.2">
      <c r="A519" s="268"/>
      <c r="B519" s="322"/>
      <c r="C519" s="288"/>
      <c r="D519" s="396"/>
    </row>
    <row r="520" spans="1:4" x14ac:dyDescent="0.2">
      <c r="A520" s="270" t="s">
        <v>513</v>
      </c>
      <c r="B520" s="327"/>
      <c r="C520" s="314"/>
      <c r="D520" s="396"/>
    </row>
    <row r="521" spans="1:4" x14ac:dyDescent="0.2">
      <c r="A521" s="308" t="s">
        <v>514</v>
      </c>
      <c r="B521" s="322"/>
      <c r="C521" s="288"/>
      <c r="D521" s="396"/>
    </row>
    <row r="522" spans="1:4" x14ac:dyDescent="0.2">
      <c r="A522" s="270" t="s">
        <v>764</v>
      </c>
      <c r="B522" s="151">
        <v>100016485</v>
      </c>
      <c r="C522" s="286" t="s">
        <v>466</v>
      </c>
      <c r="D522" s="453">
        <v>91</v>
      </c>
    </row>
    <row r="523" spans="1:4" x14ac:dyDescent="0.2">
      <c r="A523" s="307" t="s">
        <v>515</v>
      </c>
      <c r="B523" s="151">
        <v>84887746</v>
      </c>
      <c r="C523" s="285" t="s">
        <v>544</v>
      </c>
      <c r="D523" s="396">
        <v>37</v>
      </c>
    </row>
    <row r="524" spans="1:4" x14ac:dyDescent="0.2">
      <c r="A524" s="307" t="s">
        <v>516</v>
      </c>
      <c r="B524" s="151">
        <v>84887652</v>
      </c>
      <c r="C524" s="285" t="s">
        <v>545</v>
      </c>
      <c r="D524" s="396">
        <v>49</v>
      </c>
    </row>
    <row r="525" spans="1:4" x14ac:dyDescent="0.2">
      <c r="A525" s="307" t="s">
        <v>517</v>
      </c>
      <c r="B525" s="151">
        <v>84887653</v>
      </c>
      <c r="C525" s="285" t="s">
        <v>546</v>
      </c>
      <c r="D525" s="396">
        <v>63</v>
      </c>
    </row>
    <row r="526" spans="1:4" x14ac:dyDescent="0.2">
      <c r="A526" s="307" t="s">
        <v>518</v>
      </c>
      <c r="B526" s="151">
        <v>84887654</v>
      </c>
      <c r="C526" s="285" t="s">
        <v>547</v>
      </c>
      <c r="D526" s="396">
        <v>120</v>
      </c>
    </row>
    <row r="527" spans="1:4" x14ac:dyDescent="0.2">
      <c r="A527" s="307" t="s">
        <v>519</v>
      </c>
      <c r="B527" s="151">
        <v>84887655</v>
      </c>
      <c r="C527" s="285" t="s">
        <v>548</v>
      </c>
      <c r="D527" s="396">
        <v>50</v>
      </c>
    </row>
    <row r="528" spans="1:4" x14ac:dyDescent="0.2">
      <c r="A528" s="307" t="s">
        <v>520</v>
      </c>
      <c r="B528" s="151">
        <v>84887656</v>
      </c>
      <c r="C528" s="285" t="s">
        <v>549</v>
      </c>
      <c r="D528" s="396">
        <v>94</v>
      </c>
    </row>
    <row r="529" spans="1:4" x14ac:dyDescent="0.2">
      <c r="A529" s="307" t="s">
        <v>521</v>
      </c>
      <c r="B529" s="326">
        <v>100016487</v>
      </c>
      <c r="C529" s="315" t="s">
        <v>550</v>
      </c>
      <c r="D529" s="453">
        <v>117</v>
      </c>
    </row>
    <row r="530" spans="1:4" x14ac:dyDescent="0.2">
      <c r="A530" s="307" t="s">
        <v>522</v>
      </c>
      <c r="B530" s="318">
        <v>84837729</v>
      </c>
      <c r="C530" s="285" t="s">
        <v>551</v>
      </c>
      <c r="D530" s="396">
        <v>131</v>
      </c>
    </row>
    <row r="531" spans="1:4" x14ac:dyDescent="0.2">
      <c r="A531" s="307" t="s">
        <v>523</v>
      </c>
      <c r="B531" s="318">
        <v>84887411</v>
      </c>
      <c r="C531" s="285" t="s">
        <v>552</v>
      </c>
      <c r="D531" s="396">
        <v>131</v>
      </c>
    </row>
    <row r="532" spans="1:4" x14ac:dyDescent="0.2">
      <c r="A532" s="307" t="s">
        <v>524</v>
      </c>
      <c r="B532" s="151">
        <v>84887566</v>
      </c>
      <c r="C532" s="285" t="s">
        <v>553</v>
      </c>
      <c r="D532" s="396">
        <v>93</v>
      </c>
    </row>
    <row r="533" spans="1:4" x14ac:dyDescent="0.2">
      <c r="A533" s="270" t="s">
        <v>525</v>
      </c>
      <c r="B533" s="151">
        <v>84887659</v>
      </c>
      <c r="C533" s="286" t="s">
        <v>554</v>
      </c>
      <c r="D533" s="394">
        <v>86</v>
      </c>
    </row>
    <row r="534" spans="1:4" x14ac:dyDescent="0.2">
      <c r="A534" s="270" t="s">
        <v>526</v>
      </c>
      <c r="B534" s="151">
        <v>84887660</v>
      </c>
      <c r="C534" s="286" t="s">
        <v>555</v>
      </c>
      <c r="D534" s="453">
        <v>164</v>
      </c>
    </row>
    <row r="535" spans="1:4" x14ac:dyDescent="0.2">
      <c r="A535" s="270"/>
      <c r="B535" s="318"/>
      <c r="C535" s="288"/>
      <c r="D535" s="396"/>
    </row>
    <row r="536" spans="1:4" x14ac:dyDescent="0.2">
      <c r="A536" s="308" t="s">
        <v>527</v>
      </c>
      <c r="B536" s="328" t="s">
        <v>561</v>
      </c>
      <c r="C536" s="288"/>
      <c r="D536" s="396"/>
    </row>
    <row r="537" spans="1:4" x14ac:dyDescent="0.2">
      <c r="A537" s="270" t="s">
        <v>513</v>
      </c>
      <c r="B537" s="327"/>
      <c r="C537" s="314"/>
      <c r="D537" s="396"/>
    </row>
    <row r="538" spans="1:4" x14ac:dyDescent="0.2">
      <c r="A538" s="307" t="s">
        <v>528</v>
      </c>
      <c r="B538" s="138">
        <v>84837119</v>
      </c>
      <c r="C538" s="285" t="s">
        <v>556</v>
      </c>
      <c r="D538" s="396">
        <v>113</v>
      </c>
    </row>
    <row r="539" spans="1:4" x14ac:dyDescent="0.2">
      <c r="A539" s="307" t="s">
        <v>529</v>
      </c>
      <c r="B539" s="321">
        <v>100005002</v>
      </c>
      <c r="C539" s="289" t="s">
        <v>557</v>
      </c>
      <c r="D539" s="396">
        <v>134</v>
      </c>
    </row>
    <row r="540" spans="1:4" ht="15.75" thickBot="1" x14ac:dyDescent="0.25">
      <c r="A540" s="269"/>
      <c r="B540" s="318"/>
      <c r="C540" s="288"/>
    </row>
    <row r="541" spans="1:4" ht="24.75" thickTop="1" thickBot="1" x14ac:dyDescent="0.3">
      <c r="A541" s="346" t="s">
        <v>563</v>
      </c>
      <c r="B541" s="282"/>
      <c r="C541" s="282"/>
      <c r="D541" s="464"/>
    </row>
    <row r="542" spans="1:4" ht="15.75" thickTop="1" x14ac:dyDescent="0.2">
      <c r="A542" s="265"/>
      <c r="B542" s="294" t="s">
        <v>558</v>
      </c>
      <c r="C542" s="283" t="s">
        <v>530</v>
      </c>
      <c r="D542" s="394" t="s">
        <v>789</v>
      </c>
    </row>
    <row r="543" spans="1:4" x14ac:dyDescent="0.2">
      <c r="A543" s="266"/>
      <c r="B543" s="295"/>
      <c r="C543" s="284"/>
      <c r="D543" s="395" t="s">
        <v>1399</v>
      </c>
    </row>
    <row r="544" spans="1:4" x14ac:dyDescent="0.2">
      <c r="A544" s="329"/>
      <c r="B544" s="155"/>
      <c r="C544" s="287"/>
      <c r="D544" s="394"/>
    </row>
    <row r="545" spans="1:4" x14ac:dyDescent="0.2">
      <c r="A545" s="303" t="s">
        <v>1391</v>
      </c>
      <c r="B545" s="570">
        <v>7626500</v>
      </c>
      <c r="C545" s="571" t="s">
        <v>1395</v>
      </c>
      <c r="D545" s="572">
        <v>1470</v>
      </c>
    </row>
    <row r="546" spans="1:4" x14ac:dyDescent="0.2">
      <c r="A546" s="303"/>
      <c r="B546" s="570"/>
      <c r="C546" s="571"/>
      <c r="D546" s="572"/>
    </row>
    <row r="547" spans="1:4" x14ac:dyDescent="0.25">
      <c r="A547" t="s">
        <v>1392</v>
      </c>
      <c r="B547" s="570">
        <v>7626501</v>
      </c>
      <c r="C547" s="571" t="s">
        <v>1396</v>
      </c>
      <c r="D547" s="572">
        <v>1516</v>
      </c>
    </row>
    <row r="548" spans="1:4" x14ac:dyDescent="0.25">
      <c r="A548" t="s">
        <v>1393</v>
      </c>
      <c r="B548" s="570">
        <v>7626502</v>
      </c>
      <c r="C548" s="571" t="s">
        <v>1397</v>
      </c>
      <c r="D548" s="572">
        <v>1756</v>
      </c>
    </row>
    <row r="549" spans="1:4" x14ac:dyDescent="0.2">
      <c r="A549" s="303"/>
      <c r="B549" s="570"/>
      <c r="C549" s="571"/>
      <c r="D549" s="572"/>
    </row>
    <row r="550" spans="1:4" x14ac:dyDescent="0.25">
      <c r="A550" t="s">
        <v>1394</v>
      </c>
      <c r="B550" s="570">
        <v>7626503</v>
      </c>
      <c r="C550" s="571" t="s">
        <v>1398</v>
      </c>
      <c r="D550" s="572">
        <v>1876</v>
      </c>
    </row>
    <row r="551" spans="1:4" x14ac:dyDescent="0.2">
      <c r="A551" s="481" t="s">
        <v>564</v>
      </c>
      <c r="B551" s="482">
        <v>7600371</v>
      </c>
      <c r="C551" s="483" t="s">
        <v>598</v>
      </c>
      <c r="D551" s="433">
        <v>214</v>
      </c>
    </row>
    <row r="552" spans="1:4" x14ac:dyDescent="0.2">
      <c r="A552" s="303" t="s">
        <v>565</v>
      </c>
      <c r="B552" s="326">
        <v>7600630</v>
      </c>
      <c r="C552" s="310" t="s">
        <v>599</v>
      </c>
      <c r="D552" s="394">
        <v>49</v>
      </c>
    </row>
    <row r="553" spans="1:4" x14ac:dyDescent="0.2">
      <c r="A553" s="481" t="s">
        <v>566</v>
      </c>
      <c r="B553" s="482">
        <v>7600374</v>
      </c>
      <c r="C553" s="483" t="s">
        <v>600</v>
      </c>
      <c r="D553" s="433">
        <v>191</v>
      </c>
    </row>
    <row r="554" spans="1:4" x14ac:dyDescent="0.2">
      <c r="A554" s="329"/>
      <c r="B554" s="155"/>
      <c r="C554" s="287"/>
      <c r="D554" s="394" t="s">
        <v>513</v>
      </c>
    </row>
    <row r="555" spans="1:4" x14ac:dyDescent="0.2">
      <c r="A555" s="479" t="s">
        <v>567</v>
      </c>
      <c r="B555" s="480">
        <v>100008296</v>
      </c>
      <c r="C555" s="439" t="s">
        <v>601</v>
      </c>
      <c r="D555" s="433">
        <v>77</v>
      </c>
    </row>
    <row r="556" spans="1:4" x14ac:dyDescent="0.2">
      <c r="A556" s="331"/>
      <c r="B556" s="151"/>
      <c r="C556" s="153"/>
      <c r="D556" s="394" t="s">
        <v>513</v>
      </c>
    </row>
    <row r="557" spans="1:4" x14ac:dyDescent="0.2">
      <c r="A557" s="277" t="s">
        <v>568</v>
      </c>
      <c r="B557" s="326" t="s">
        <v>633</v>
      </c>
      <c r="C557" s="337" t="s">
        <v>602</v>
      </c>
      <c r="D557" s="394">
        <v>17</v>
      </c>
    </row>
    <row r="558" spans="1:4" x14ac:dyDescent="0.2">
      <c r="A558" s="330" t="s">
        <v>569</v>
      </c>
      <c r="B558" s="321">
        <v>100002732</v>
      </c>
      <c r="C558" s="289" t="s">
        <v>603</v>
      </c>
      <c r="D558" s="394">
        <v>114</v>
      </c>
    </row>
    <row r="559" spans="1:4" x14ac:dyDescent="0.2">
      <c r="A559" s="329"/>
      <c r="B559" s="155"/>
      <c r="C559" s="287"/>
      <c r="D559" s="394" t="s">
        <v>513</v>
      </c>
    </row>
    <row r="560" spans="1:4" ht="20.25" x14ac:dyDescent="0.3">
      <c r="A560" s="332" t="s">
        <v>570</v>
      </c>
      <c r="B560" s="341"/>
      <c r="C560" s="153"/>
      <c r="D560" s="394" t="s">
        <v>513</v>
      </c>
    </row>
    <row r="561" spans="1:4" ht="15.75" x14ac:dyDescent="0.25">
      <c r="A561" s="331"/>
      <c r="B561" s="342"/>
      <c r="C561" s="153"/>
      <c r="D561" s="394" t="s">
        <v>513</v>
      </c>
    </row>
    <row r="562" spans="1:4" x14ac:dyDescent="0.2">
      <c r="A562" s="331" t="s">
        <v>571</v>
      </c>
      <c r="B562" s="326">
        <v>7601016</v>
      </c>
      <c r="C562" s="338" t="s">
        <v>604</v>
      </c>
      <c r="D562" s="394">
        <v>89</v>
      </c>
    </row>
    <row r="563" spans="1:4" x14ac:dyDescent="0.2">
      <c r="A563" s="303" t="s">
        <v>572</v>
      </c>
      <c r="B563" s="326" t="s">
        <v>634</v>
      </c>
      <c r="C563" s="309" t="s">
        <v>605</v>
      </c>
      <c r="D563" s="394">
        <v>23</v>
      </c>
    </row>
    <row r="564" spans="1:4" x14ac:dyDescent="0.2">
      <c r="A564" s="303" t="s">
        <v>573</v>
      </c>
      <c r="B564" s="151">
        <v>100019963</v>
      </c>
      <c r="C564" s="338" t="s">
        <v>606</v>
      </c>
      <c r="D564" s="394">
        <v>57</v>
      </c>
    </row>
    <row r="565" spans="1:4" x14ac:dyDescent="0.2">
      <c r="A565" s="329"/>
      <c r="B565" s="155"/>
      <c r="C565" s="287"/>
      <c r="D565" s="394" t="s">
        <v>513</v>
      </c>
    </row>
    <row r="566" spans="1:4" x14ac:dyDescent="0.2">
      <c r="A566" s="333"/>
      <c r="B566" s="335"/>
      <c r="C566" s="339"/>
      <c r="D566" s="394" t="s">
        <v>513</v>
      </c>
    </row>
    <row r="567" spans="1:4" x14ac:dyDescent="0.2">
      <c r="A567" s="333"/>
      <c r="B567" s="339"/>
      <c r="C567" s="339"/>
      <c r="D567" s="394" t="s">
        <v>513</v>
      </c>
    </row>
    <row r="568" spans="1:4" x14ac:dyDescent="0.2">
      <c r="A568" s="273" t="s">
        <v>574</v>
      </c>
      <c r="B568" s="326" t="s">
        <v>635</v>
      </c>
      <c r="C568" s="309" t="s">
        <v>607</v>
      </c>
      <c r="D568" s="394">
        <v>106</v>
      </c>
    </row>
    <row r="569" spans="1:4" x14ac:dyDescent="0.2">
      <c r="A569" s="273" t="s">
        <v>575</v>
      </c>
      <c r="B569" s="326" t="s">
        <v>636</v>
      </c>
      <c r="C569" s="309" t="s">
        <v>608</v>
      </c>
      <c r="D569" s="394">
        <v>131</v>
      </c>
    </row>
    <row r="570" spans="1:4" x14ac:dyDescent="0.2">
      <c r="A570" s="273" t="s">
        <v>576</v>
      </c>
      <c r="B570" s="326" t="s">
        <v>637</v>
      </c>
      <c r="C570" s="309" t="s">
        <v>609</v>
      </c>
      <c r="D570" s="394">
        <v>23</v>
      </c>
    </row>
    <row r="571" spans="1:4" x14ac:dyDescent="0.2">
      <c r="A571" s="273" t="s">
        <v>577</v>
      </c>
      <c r="B571" s="326" t="s">
        <v>638</v>
      </c>
      <c r="C571" s="309" t="s">
        <v>610</v>
      </c>
      <c r="D571" s="394">
        <v>17</v>
      </c>
    </row>
    <row r="572" spans="1:4" x14ac:dyDescent="0.2">
      <c r="A572" s="273" t="s">
        <v>578</v>
      </c>
      <c r="B572" s="321">
        <v>100020019</v>
      </c>
      <c r="C572" s="309" t="s">
        <v>611</v>
      </c>
      <c r="D572" s="394">
        <v>111</v>
      </c>
    </row>
    <row r="573" spans="1:4" x14ac:dyDescent="0.2">
      <c r="A573" s="298"/>
      <c r="B573" s="340"/>
      <c r="C573" s="340"/>
      <c r="D573" s="394" t="s">
        <v>513</v>
      </c>
    </row>
    <row r="574" spans="1:4" x14ac:dyDescent="0.2">
      <c r="A574" s="298" t="s">
        <v>579</v>
      </c>
      <c r="B574" s="326" t="s">
        <v>639</v>
      </c>
      <c r="C574" s="338" t="s">
        <v>612</v>
      </c>
      <c r="D574" s="394">
        <v>277</v>
      </c>
    </row>
    <row r="575" spans="1:4" x14ac:dyDescent="0.2">
      <c r="A575" s="303" t="s">
        <v>580</v>
      </c>
      <c r="B575" s="326" t="s">
        <v>640</v>
      </c>
      <c r="C575" s="309" t="s">
        <v>613</v>
      </c>
      <c r="D575" s="394">
        <v>66</v>
      </c>
    </row>
    <row r="576" spans="1:4" x14ac:dyDescent="0.2">
      <c r="A576" s="273" t="s">
        <v>581</v>
      </c>
      <c r="B576" s="326" t="s">
        <v>641</v>
      </c>
      <c r="C576" s="309" t="s">
        <v>614</v>
      </c>
      <c r="D576" s="394">
        <v>20</v>
      </c>
    </row>
    <row r="577" spans="1:4" x14ac:dyDescent="0.2">
      <c r="A577" s="273" t="s">
        <v>582</v>
      </c>
      <c r="B577" s="326" t="s">
        <v>642</v>
      </c>
      <c r="C577" s="309" t="s">
        <v>615</v>
      </c>
      <c r="D577" s="394">
        <v>254</v>
      </c>
    </row>
    <row r="578" spans="1:4" x14ac:dyDescent="0.2">
      <c r="A578" s="303" t="s">
        <v>583</v>
      </c>
      <c r="B578" s="326" t="s">
        <v>643</v>
      </c>
      <c r="C578" s="309" t="s">
        <v>616</v>
      </c>
      <c r="D578" s="394">
        <v>114</v>
      </c>
    </row>
    <row r="579" spans="1:4" x14ac:dyDescent="0.2">
      <c r="A579" s="334" t="s">
        <v>584</v>
      </c>
      <c r="B579" s="151">
        <v>85317023</v>
      </c>
      <c r="C579" s="285" t="s">
        <v>617</v>
      </c>
      <c r="D579" s="394">
        <v>356</v>
      </c>
    </row>
    <row r="580" spans="1:4" x14ac:dyDescent="0.2">
      <c r="A580" s="334" t="s">
        <v>585</v>
      </c>
      <c r="B580" s="151">
        <v>85317024</v>
      </c>
      <c r="C580" s="285" t="s">
        <v>618</v>
      </c>
      <c r="D580" s="394">
        <v>100</v>
      </c>
    </row>
    <row r="581" spans="1:4" x14ac:dyDescent="0.2">
      <c r="A581" s="334" t="s">
        <v>586</v>
      </c>
      <c r="B581" s="151">
        <v>85317025</v>
      </c>
      <c r="C581" s="285" t="s">
        <v>619</v>
      </c>
      <c r="D581" s="394">
        <v>126</v>
      </c>
    </row>
    <row r="582" spans="1:4" x14ac:dyDescent="0.2">
      <c r="A582" s="303" t="s">
        <v>573</v>
      </c>
      <c r="B582" s="151">
        <v>100019963</v>
      </c>
      <c r="C582" s="338" t="s">
        <v>606</v>
      </c>
      <c r="D582" s="394">
        <v>57</v>
      </c>
    </row>
    <row r="583" spans="1:4" x14ac:dyDescent="0.2">
      <c r="A583" s="298"/>
      <c r="B583" s="340"/>
      <c r="C583" s="340"/>
      <c r="D583" s="394" t="s">
        <v>513</v>
      </c>
    </row>
    <row r="584" spans="1:4" x14ac:dyDescent="0.2">
      <c r="A584" s="331" t="s">
        <v>587</v>
      </c>
      <c r="B584" s="343">
        <v>7603940</v>
      </c>
      <c r="C584" s="153" t="s">
        <v>620</v>
      </c>
      <c r="D584" s="394">
        <v>121</v>
      </c>
    </row>
    <row r="585" spans="1:4" x14ac:dyDescent="0.2">
      <c r="A585" s="484" t="s">
        <v>776</v>
      </c>
      <c r="B585" s="441">
        <v>7602336</v>
      </c>
      <c r="C585" s="443" t="s">
        <v>621</v>
      </c>
      <c r="D585" s="433">
        <v>111</v>
      </c>
    </row>
    <row r="586" spans="1:4" x14ac:dyDescent="0.2">
      <c r="A586" s="484" t="s">
        <v>777</v>
      </c>
      <c r="B586" s="441">
        <v>7602337</v>
      </c>
      <c r="C586" s="443" t="s">
        <v>622</v>
      </c>
      <c r="D586" s="433">
        <v>131</v>
      </c>
    </row>
    <row r="587" spans="1:4" x14ac:dyDescent="0.2">
      <c r="A587" s="329" t="s">
        <v>588</v>
      </c>
      <c r="B587" s="155">
        <v>100011888</v>
      </c>
      <c r="C587" s="287" t="s">
        <v>623</v>
      </c>
      <c r="D587" s="394">
        <v>86</v>
      </c>
    </row>
    <row r="588" spans="1:4" x14ac:dyDescent="0.2">
      <c r="A588" s="329"/>
      <c r="B588" s="155"/>
      <c r="C588" s="287"/>
      <c r="D588" s="394" t="s">
        <v>513</v>
      </c>
    </row>
    <row r="589" spans="1:4" x14ac:dyDescent="0.2">
      <c r="A589" s="304" t="s">
        <v>509</v>
      </c>
      <c r="B589" s="335"/>
      <c r="C589" s="153"/>
      <c r="D589" s="394"/>
    </row>
    <row r="590" spans="1:4" ht="15.75" x14ac:dyDescent="0.25">
      <c r="A590" s="269"/>
      <c r="B590" s="344"/>
      <c r="C590" s="288"/>
      <c r="D590" s="396" t="s">
        <v>513</v>
      </c>
    </row>
    <row r="591" spans="1:4" x14ac:dyDescent="0.2">
      <c r="A591" s="278" t="s">
        <v>88</v>
      </c>
      <c r="B591" s="138">
        <v>100012645</v>
      </c>
      <c r="C591" s="285" t="s">
        <v>493</v>
      </c>
      <c r="D591" s="394">
        <v>101</v>
      </c>
    </row>
    <row r="592" spans="1:4" x14ac:dyDescent="0.2">
      <c r="A592" s="280" t="s">
        <v>90</v>
      </c>
      <c r="B592" s="300">
        <v>100013138</v>
      </c>
      <c r="C592" s="293" t="s">
        <v>495</v>
      </c>
      <c r="D592" s="396">
        <v>229</v>
      </c>
    </row>
    <row r="593" spans="1:4" x14ac:dyDescent="0.2">
      <c r="A593" s="272" t="s">
        <v>455</v>
      </c>
      <c r="B593" s="324">
        <v>88017859</v>
      </c>
      <c r="C593" s="286" t="s">
        <v>87</v>
      </c>
      <c r="D593" s="396">
        <v>50</v>
      </c>
    </row>
    <row r="594" spans="1:4" x14ac:dyDescent="0.2">
      <c r="A594" s="334" t="s">
        <v>589</v>
      </c>
      <c r="B594" s="151">
        <v>85757741</v>
      </c>
      <c r="C594" s="285" t="s">
        <v>624</v>
      </c>
      <c r="D594" s="394">
        <v>46</v>
      </c>
    </row>
    <row r="595" spans="1:4" x14ac:dyDescent="0.2">
      <c r="A595" s="279" t="s">
        <v>454</v>
      </c>
      <c r="B595" s="300">
        <v>100015523</v>
      </c>
      <c r="C595" s="292" t="s">
        <v>494</v>
      </c>
      <c r="D595" s="396">
        <v>114</v>
      </c>
    </row>
    <row r="596" spans="1:4" x14ac:dyDescent="0.2">
      <c r="A596" s="298" t="s">
        <v>590</v>
      </c>
      <c r="B596" s="345" t="s">
        <v>644</v>
      </c>
      <c r="C596" s="285" t="s">
        <v>625</v>
      </c>
      <c r="D596" s="394">
        <v>274</v>
      </c>
    </row>
    <row r="597" spans="1:4" x14ac:dyDescent="0.2">
      <c r="A597" s="298" t="s">
        <v>591</v>
      </c>
      <c r="B597" s="345" t="s">
        <v>645</v>
      </c>
      <c r="C597" s="285" t="s">
        <v>626</v>
      </c>
      <c r="D597" s="394">
        <v>143</v>
      </c>
    </row>
    <row r="598" spans="1:4" x14ac:dyDescent="0.2">
      <c r="A598" s="298" t="s">
        <v>109</v>
      </c>
      <c r="B598" s="299">
        <v>7612097</v>
      </c>
      <c r="C598" s="309" t="s">
        <v>627</v>
      </c>
      <c r="D598" s="394">
        <v>80</v>
      </c>
    </row>
    <row r="599" spans="1:4" x14ac:dyDescent="0.2">
      <c r="A599" s="347" t="s">
        <v>670</v>
      </c>
      <c r="B599" s="374" t="s">
        <v>646</v>
      </c>
      <c r="C599" s="349" t="s">
        <v>628</v>
      </c>
      <c r="D599" s="433">
        <v>343</v>
      </c>
    </row>
    <row r="600" spans="1:4" x14ac:dyDescent="0.2">
      <c r="A600" s="303" t="s">
        <v>592</v>
      </c>
      <c r="B600" s="321">
        <v>100020169</v>
      </c>
      <c r="C600" s="337" t="s">
        <v>629</v>
      </c>
      <c r="D600" s="394">
        <v>929</v>
      </c>
    </row>
    <row r="601" spans="1:4" x14ac:dyDescent="0.2">
      <c r="A601" s="298"/>
      <c r="B601" s="340"/>
      <c r="C601" s="340"/>
      <c r="D601" s="394" t="s">
        <v>513</v>
      </c>
    </row>
    <row r="602" spans="1:4" x14ac:dyDescent="0.2">
      <c r="A602" s="335" t="s">
        <v>6</v>
      </c>
      <c r="B602" s="271"/>
      <c r="C602" s="153"/>
      <c r="D602" s="394"/>
    </row>
    <row r="603" spans="1:4" x14ac:dyDescent="0.2">
      <c r="A603" s="333"/>
      <c r="B603" s="151"/>
      <c r="C603" s="153"/>
      <c r="D603" s="394" t="s">
        <v>513</v>
      </c>
    </row>
    <row r="604" spans="1:4" x14ac:dyDescent="0.2">
      <c r="A604" s="275" t="s">
        <v>653</v>
      </c>
      <c r="B604" s="299">
        <v>100005562</v>
      </c>
      <c r="C604" s="289" t="s">
        <v>488</v>
      </c>
      <c r="D604" s="394">
        <v>720</v>
      </c>
    </row>
    <row r="605" spans="1:4" x14ac:dyDescent="0.2">
      <c r="A605" s="336" t="s">
        <v>450</v>
      </c>
      <c r="B605" s="326">
        <v>7601255</v>
      </c>
      <c r="C605" s="309" t="s">
        <v>630</v>
      </c>
      <c r="D605" s="394">
        <v>129</v>
      </c>
    </row>
    <row r="606" spans="1:4" x14ac:dyDescent="0.2">
      <c r="A606" s="267" t="s">
        <v>762</v>
      </c>
      <c r="B606" s="151">
        <v>89539162</v>
      </c>
      <c r="C606" s="285" t="s">
        <v>490</v>
      </c>
      <c r="D606" s="506">
        <v>714</v>
      </c>
    </row>
    <row r="607" spans="1:4" x14ac:dyDescent="0.2">
      <c r="A607" s="336" t="s">
        <v>452</v>
      </c>
      <c r="B607" s="326">
        <v>7600413</v>
      </c>
      <c r="C607" s="309" t="s">
        <v>631</v>
      </c>
      <c r="D607" s="394">
        <v>89</v>
      </c>
    </row>
    <row r="608" spans="1:4" x14ac:dyDescent="0.2">
      <c r="A608" s="437" t="s">
        <v>593</v>
      </c>
      <c r="B608" s="438">
        <v>100005661</v>
      </c>
      <c r="C608" s="439" t="s">
        <v>632</v>
      </c>
      <c r="D608" s="433">
        <v>31</v>
      </c>
    </row>
    <row r="609" spans="1:4" ht="15.75" thickBot="1" x14ac:dyDescent="0.25">
      <c r="D609" s="394"/>
    </row>
    <row r="610" spans="1:4" ht="19.5" thickTop="1" thickBot="1" x14ac:dyDescent="0.3">
      <c r="A610" s="264" t="s">
        <v>674</v>
      </c>
      <c r="B610" s="282"/>
      <c r="C610" s="282"/>
      <c r="D610" s="393"/>
    </row>
    <row r="611" spans="1:4" ht="15.75" thickTop="1" x14ac:dyDescent="0.2">
      <c r="A611" s="265"/>
      <c r="B611" s="294"/>
      <c r="C611" s="283"/>
      <c r="D611" s="394" t="s">
        <v>789</v>
      </c>
    </row>
    <row r="612" spans="1:4" x14ac:dyDescent="0.2">
      <c r="A612" s="266"/>
      <c r="B612" s="295"/>
      <c r="C612" s="284"/>
      <c r="D612" s="395" t="s">
        <v>1389</v>
      </c>
    </row>
    <row r="613" spans="1:4" x14ac:dyDescent="0.2">
      <c r="A613" s="276"/>
      <c r="B613" s="151"/>
      <c r="C613" s="286"/>
      <c r="D613" s="396"/>
    </row>
    <row r="614" spans="1:4" x14ac:dyDescent="0.2">
      <c r="A614" s="277" t="s">
        <v>675</v>
      </c>
      <c r="B614" s="138">
        <v>100014111</v>
      </c>
      <c r="C614" s="286"/>
      <c r="D614" s="506">
        <v>2481</v>
      </c>
    </row>
    <row r="615" spans="1:4" x14ac:dyDescent="0.2">
      <c r="A615" s="277" t="s">
        <v>676</v>
      </c>
      <c r="B615" s="138">
        <v>100014112</v>
      </c>
      <c r="C615" s="286"/>
      <c r="D615" s="506">
        <v>2433</v>
      </c>
    </row>
    <row r="616" spans="1:4" x14ac:dyDescent="0.2">
      <c r="A616" s="277" t="s">
        <v>677</v>
      </c>
      <c r="B616" s="138">
        <v>100014113</v>
      </c>
      <c r="C616" s="286"/>
      <c r="D616" s="506">
        <v>2738</v>
      </c>
    </row>
    <row r="617" spans="1:4" x14ac:dyDescent="0.2">
      <c r="A617" s="277" t="s">
        <v>678</v>
      </c>
      <c r="B617" s="138">
        <v>100014114</v>
      </c>
      <c r="C617" s="286"/>
      <c r="D617" s="506">
        <v>2690</v>
      </c>
    </row>
    <row r="618" spans="1:4" x14ac:dyDescent="0.2">
      <c r="A618" s="277" t="s">
        <v>679</v>
      </c>
      <c r="B618" s="138">
        <v>100014116</v>
      </c>
      <c r="C618" s="286"/>
      <c r="D618" s="506">
        <v>3253</v>
      </c>
    </row>
    <row r="619" spans="1:4" x14ac:dyDescent="0.2">
      <c r="A619" s="277" t="s">
        <v>680</v>
      </c>
      <c r="B619" s="138">
        <v>100014117</v>
      </c>
      <c r="C619" s="286"/>
      <c r="D619" s="506">
        <v>3205</v>
      </c>
    </row>
    <row r="620" spans="1:4" x14ac:dyDescent="0.2">
      <c r="A620" s="277" t="s">
        <v>681</v>
      </c>
      <c r="B620" s="138">
        <v>100014118</v>
      </c>
      <c r="C620" s="286"/>
      <c r="D620" s="506">
        <v>3767</v>
      </c>
    </row>
    <row r="621" spans="1:4" x14ac:dyDescent="0.2">
      <c r="A621" s="277" t="s">
        <v>682</v>
      </c>
      <c r="B621" s="138">
        <v>100014119</v>
      </c>
      <c r="C621" s="286"/>
      <c r="D621" s="506">
        <v>3719</v>
      </c>
    </row>
    <row r="622" spans="1:4" x14ac:dyDescent="0.2">
      <c r="A622" s="277" t="s">
        <v>683</v>
      </c>
      <c r="B622" s="138">
        <v>100014120</v>
      </c>
      <c r="C622" s="291"/>
      <c r="D622" s="506">
        <v>3381</v>
      </c>
    </row>
    <row r="623" spans="1:4" x14ac:dyDescent="0.2">
      <c r="A623" s="277" t="s">
        <v>684</v>
      </c>
      <c r="B623" s="138">
        <v>100014121</v>
      </c>
      <c r="C623" s="291"/>
      <c r="D623" s="506">
        <v>3333</v>
      </c>
    </row>
    <row r="624" spans="1:4" x14ac:dyDescent="0.2">
      <c r="A624" s="277"/>
      <c r="B624" s="138"/>
      <c r="C624" s="291"/>
      <c r="D624" s="396"/>
    </row>
    <row r="625" spans="1:4" x14ac:dyDescent="0.2">
      <c r="A625" s="376" t="s">
        <v>685</v>
      </c>
      <c r="B625" s="138"/>
      <c r="C625" s="291"/>
      <c r="D625" s="396"/>
    </row>
    <row r="626" spans="1:4" x14ac:dyDescent="0.2">
      <c r="A626" s="277"/>
      <c r="B626" s="138"/>
      <c r="C626" s="291"/>
      <c r="D626" s="396"/>
    </row>
    <row r="627" spans="1:4" x14ac:dyDescent="0.2">
      <c r="A627" s="277" t="s">
        <v>513</v>
      </c>
      <c r="B627" s="138"/>
      <c r="C627" s="291"/>
      <c r="D627" s="396" t="s">
        <v>513</v>
      </c>
    </row>
    <row r="628" spans="1:4" x14ac:dyDescent="0.2">
      <c r="A628" s="277" t="s">
        <v>686</v>
      </c>
      <c r="B628" s="138">
        <v>100014122</v>
      </c>
      <c r="C628" s="291"/>
      <c r="D628" s="506">
        <v>3272</v>
      </c>
    </row>
    <row r="629" spans="1:4" x14ac:dyDescent="0.2">
      <c r="A629" s="277" t="s">
        <v>687</v>
      </c>
      <c r="B629" s="138">
        <v>100014123</v>
      </c>
      <c r="C629" s="291"/>
      <c r="D629" s="506">
        <v>3224</v>
      </c>
    </row>
    <row r="630" spans="1:4" x14ac:dyDescent="0.2">
      <c r="A630" s="277" t="s">
        <v>688</v>
      </c>
      <c r="B630" s="138">
        <v>100014124</v>
      </c>
      <c r="C630" s="291"/>
      <c r="D630" s="506">
        <v>3259</v>
      </c>
    </row>
    <row r="631" spans="1:4" x14ac:dyDescent="0.2">
      <c r="A631" s="277" t="s">
        <v>689</v>
      </c>
      <c r="B631" s="138">
        <v>100014125</v>
      </c>
      <c r="C631" s="291"/>
      <c r="D631" s="506">
        <v>3211</v>
      </c>
    </row>
    <row r="632" spans="1:4" x14ac:dyDescent="0.2">
      <c r="A632" s="277" t="s">
        <v>690</v>
      </c>
      <c r="B632" s="138">
        <v>100014126</v>
      </c>
      <c r="C632" s="291"/>
      <c r="D632" s="506">
        <v>3529</v>
      </c>
    </row>
    <row r="633" spans="1:4" x14ac:dyDescent="0.2">
      <c r="A633" s="277" t="s">
        <v>691</v>
      </c>
      <c r="B633" s="138">
        <v>100014127</v>
      </c>
      <c r="C633" s="291"/>
      <c r="D633" s="506">
        <v>3481</v>
      </c>
    </row>
    <row r="634" spans="1:4" x14ac:dyDescent="0.2">
      <c r="A634" s="277" t="s">
        <v>692</v>
      </c>
      <c r="B634" s="138">
        <v>100014128</v>
      </c>
      <c r="C634" s="291"/>
      <c r="D634" s="506">
        <v>3516</v>
      </c>
    </row>
    <row r="635" spans="1:4" x14ac:dyDescent="0.2">
      <c r="A635" s="277" t="s">
        <v>693</v>
      </c>
      <c r="B635" s="138">
        <v>100014129</v>
      </c>
      <c r="C635" s="291"/>
      <c r="D635" s="506">
        <v>3468</v>
      </c>
    </row>
    <row r="636" spans="1:4" x14ac:dyDescent="0.2">
      <c r="A636" s="277" t="s">
        <v>694</v>
      </c>
      <c r="B636" s="138">
        <v>100014130</v>
      </c>
      <c r="C636" s="291"/>
      <c r="D636" s="506">
        <v>4172</v>
      </c>
    </row>
    <row r="637" spans="1:4" x14ac:dyDescent="0.2">
      <c r="A637" s="277" t="s">
        <v>695</v>
      </c>
      <c r="B637" s="138">
        <v>100014131</v>
      </c>
      <c r="C637" s="291"/>
      <c r="D637" s="506">
        <v>4124</v>
      </c>
    </row>
    <row r="638" spans="1:4" x14ac:dyDescent="0.2">
      <c r="A638" s="277" t="s">
        <v>696</v>
      </c>
      <c r="B638" s="138">
        <v>100014132</v>
      </c>
      <c r="C638" s="291"/>
      <c r="D638" s="506">
        <v>4159</v>
      </c>
    </row>
    <row r="639" spans="1:4" x14ac:dyDescent="0.2">
      <c r="A639" s="277" t="s">
        <v>697</v>
      </c>
      <c r="B639" s="138">
        <v>100014133</v>
      </c>
      <c r="C639" s="291"/>
      <c r="D639" s="506">
        <v>4111</v>
      </c>
    </row>
    <row r="640" spans="1:4" x14ac:dyDescent="0.2">
      <c r="A640" s="277"/>
      <c r="B640" s="138"/>
      <c r="C640" s="291"/>
      <c r="D640" s="396" t="s">
        <v>513</v>
      </c>
    </row>
    <row r="641" spans="1:4" x14ac:dyDescent="0.2">
      <c r="A641" s="376" t="s">
        <v>698</v>
      </c>
      <c r="B641" s="322"/>
      <c r="C641" s="291"/>
      <c r="D641" s="396" t="s">
        <v>513</v>
      </c>
    </row>
    <row r="642" spans="1:4" x14ac:dyDescent="0.2">
      <c r="A642" s="277"/>
      <c r="B642" s="138"/>
      <c r="C642" s="291"/>
      <c r="D642" s="396" t="s">
        <v>513</v>
      </c>
    </row>
    <row r="643" spans="1:4" x14ac:dyDescent="0.2">
      <c r="A643" s="277" t="s">
        <v>699</v>
      </c>
      <c r="B643" s="138">
        <v>100013602</v>
      </c>
      <c r="C643" s="291" t="s">
        <v>728</v>
      </c>
      <c r="D643" s="506">
        <v>2314</v>
      </c>
    </row>
    <row r="644" spans="1:4" x14ac:dyDescent="0.2">
      <c r="A644" s="277" t="s">
        <v>700</v>
      </c>
      <c r="B644" s="138">
        <v>100013603</v>
      </c>
      <c r="C644" s="291" t="s">
        <v>729</v>
      </c>
      <c r="D644" s="506">
        <v>2571</v>
      </c>
    </row>
    <row r="645" spans="1:4" x14ac:dyDescent="0.2">
      <c r="A645" s="277" t="s">
        <v>701</v>
      </c>
      <c r="B645" s="138">
        <v>100013600</v>
      </c>
      <c r="C645" s="291" t="s">
        <v>730</v>
      </c>
      <c r="D645" s="506">
        <v>3086</v>
      </c>
    </row>
    <row r="646" spans="1:4" x14ac:dyDescent="0.2">
      <c r="A646" s="277" t="s">
        <v>702</v>
      </c>
      <c r="B646" s="138">
        <v>100013605</v>
      </c>
      <c r="C646" s="291" t="s">
        <v>731</v>
      </c>
      <c r="D646" s="506">
        <v>3600</v>
      </c>
    </row>
    <row r="647" spans="1:4" x14ac:dyDescent="0.2">
      <c r="A647" s="277" t="s">
        <v>403</v>
      </c>
      <c r="B647" s="138">
        <v>100013604</v>
      </c>
      <c r="C647" s="291" t="s">
        <v>732</v>
      </c>
      <c r="D647" s="506">
        <v>3214</v>
      </c>
    </row>
    <row r="648" spans="1:4" x14ac:dyDescent="0.2">
      <c r="A648" s="277" t="s">
        <v>513</v>
      </c>
      <c r="B648" s="138"/>
      <c r="C648" s="291"/>
      <c r="D648" s="396" t="s">
        <v>513</v>
      </c>
    </row>
    <row r="649" spans="1:4" x14ac:dyDescent="0.2">
      <c r="A649" s="436" t="s">
        <v>774</v>
      </c>
      <c r="B649" s="435">
        <v>100013755</v>
      </c>
      <c r="C649" s="432" t="s">
        <v>733</v>
      </c>
      <c r="D649" s="506">
        <v>707</v>
      </c>
    </row>
    <row r="650" spans="1:4" x14ac:dyDescent="0.2">
      <c r="A650" s="436" t="s">
        <v>703</v>
      </c>
      <c r="B650" s="435">
        <v>100013746</v>
      </c>
      <c r="C650" s="432" t="s">
        <v>734</v>
      </c>
      <c r="D650" s="506">
        <v>84</v>
      </c>
    </row>
    <row r="651" spans="1:4" x14ac:dyDescent="0.2">
      <c r="A651" s="450" t="s">
        <v>775</v>
      </c>
      <c r="B651" s="374">
        <v>89539162</v>
      </c>
      <c r="C651" s="349" t="s">
        <v>490</v>
      </c>
      <c r="D651" s="506">
        <v>714</v>
      </c>
    </row>
    <row r="652" spans="1:4" x14ac:dyDescent="0.2">
      <c r="A652" s="436" t="s">
        <v>1266</v>
      </c>
      <c r="B652" s="435">
        <v>100013532</v>
      </c>
      <c r="C652" s="432" t="s">
        <v>735</v>
      </c>
      <c r="D652" s="506">
        <v>64</v>
      </c>
    </row>
    <row r="653" spans="1:4" x14ac:dyDescent="0.2">
      <c r="A653" s="277" t="s">
        <v>513</v>
      </c>
      <c r="B653" s="138"/>
      <c r="C653" s="291"/>
      <c r="D653" s="396" t="s">
        <v>513</v>
      </c>
    </row>
    <row r="654" spans="1:4" x14ac:dyDescent="0.2">
      <c r="A654" s="436" t="s">
        <v>763</v>
      </c>
      <c r="B654" s="435">
        <v>100013756</v>
      </c>
      <c r="C654" s="432" t="s">
        <v>736</v>
      </c>
      <c r="D654" s="433">
        <v>186</v>
      </c>
    </row>
    <row r="655" spans="1:4" x14ac:dyDescent="0.2">
      <c r="A655" s="277" t="s">
        <v>513</v>
      </c>
      <c r="B655" s="138"/>
      <c r="C655" s="291"/>
      <c r="D655" s="396" t="s">
        <v>513</v>
      </c>
    </row>
    <row r="656" spans="1:4" x14ac:dyDescent="0.2">
      <c r="A656" s="277" t="s">
        <v>704</v>
      </c>
      <c r="B656" s="294" t="s">
        <v>752</v>
      </c>
      <c r="C656" s="291" t="s">
        <v>737</v>
      </c>
      <c r="D656" s="506">
        <v>16</v>
      </c>
    </row>
    <row r="657" spans="1:4" x14ac:dyDescent="0.2">
      <c r="A657" s="330" t="s">
        <v>569</v>
      </c>
      <c r="B657" s="321">
        <v>100002732</v>
      </c>
      <c r="C657" s="289" t="s">
        <v>603</v>
      </c>
      <c r="D657" s="396">
        <v>114</v>
      </c>
    </row>
    <row r="658" spans="1:4" x14ac:dyDescent="0.2">
      <c r="A658" s="277"/>
      <c r="B658" s="138"/>
      <c r="C658" s="291"/>
      <c r="D658" s="396" t="s">
        <v>513</v>
      </c>
    </row>
    <row r="659" spans="1:4" x14ac:dyDescent="0.2">
      <c r="A659" s="376" t="s">
        <v>705</v>
      </c>
      <c r="B659" s="138"/>
      <c r="C659" s="291"/>
      <c r="D659" s="396" t="s">
        <v>513</v>
      </c>
    </row>
    <row r="660" spans="1:4" x14ac:dyDescent="0.2">
      <c r="A660" s="277"/>
      <c r="B660" s="138"/>
      <c r="C660" s="291"/>
      <c r="D660" s="396" t="s">
        <v>513</v>
      </c>
    </row>
    <row r="661" spans="1:4" x14ac:dyDescent="0.2">
      <c r="A661" s="377" t="s">
        <v>706</v>
      </c>
      <c r="B661" s="149">
        <v>100005825</v>
      </c>
      <c r="C661" s="285" t="s">
        <v>738</v>
      </c>
      <c r="D661" s="396">
        <v>23</v>
      </c>
    </row>
    <row r="662" spans="1:4" x14ac:dyDescent="0.2">
      <c r="A662" s="277" t="s">
        <v>704</v>
      </c>
      <c r="B662" s="294" t="s">
        <v>752</v>
      </c>
      <c r="C662" s="291" t="s">
        <v>737</v>
      </c>
      <c r="D662" s="506">
        <v>16</v>
      </c>
    </row>
    <row r="663" spans="1:4" x14ac:dyDescent="0.2">
      <c r="A663" s="277" t="s">
        <v>707</v>
      </c>
      <c r="B663" s="294" t="s">
        <v>753</v>
      </c>
      <c r="C663" s="291" t="s">
        <v>739</v>
      </c>
      <c r="D663" s="396">
        <v>256</v>
      </c>
    </row>
    <row r="664" spans="1:4" x14ac:dyDescent="0.2">
      <c r="A664" s="277" t="s">
        <v>708</v>
      </c>
      <c r="B664" s="294" t="s">
        <v>754</v>
      </c>
      <c r="C664" s="291" t="s">
        <v>740</v>
      </c>
      <c r="D664" s="396">
        <v>109</v>
      </c>
    </row>
    <row r="665" spans="1:4" x14ac:dyDescent="0.2">
      <c r="A665" s="277" t="s">
        <v>709</v>
      </c>
      <c r="B665" s="294" t="s">
        <v>755</v>
      </c>
      <c r="C665" s="291" t="s">
        <v>741</v>
      </c>
      <c r="D665" s="396">
        <v>71</v>
      </c>
    </row>
    <row r="666" spans="1:4" x14ac:dyDescent="0.2">
      <c r="A666" s="277" t="s">
        <v>710</v>
      </c>
      <c r="B666" s="294" t="s">
        <v>756</v>
      </c>
      <c r="C666" s="291" t="s">
        <v>742</v>
      </c>
      <c r="D666" s="396">
        <v>294</v>
      </c>
    </row>
    <row r="667" spans="1:4" x14ac:dyDescent="0.2">
      <c r="A667" s="277" t="s">
        <v>711</v>
      </c>
      <c r="B667" s="294" t="s">
        <v>757</v>
      </c>
      <c r="C667" s="291" t="s">
        <v>743</v>
      </c>
      <c r="D667" s="396">
        <v>93</v>
      </c>
    </row>
    <row r="668" spans="1:4" x14ac:dyDescent="0.2">
      <c r="A668" s="277" t="s">
        <v>712</v>
      </c>
      <c r="B668" s="294" t="s">
        <v>758</v>
      </c>
      <c r="C668" s="291" t="s">
        <v>744</v>
      </c>
      <c r="D668" s="396">
        <v>86</v>
      </c>
    </row>
    <row r="669" spans="1:4" x14ac:dyDescent="0.2">
      <c r="A669" s="277" t="s">
        <v>713</v>
      </c>
      <c r="B669" s="294" t="s">
        <v>759</v>
      </c>
      <c r="C669" s="291" t="s">
        <v>745</v>
      </c>
      <c r="D669" s="396">
        <v>83</v>
      </c>
    </row>
    <row r="670" spans="1:4" x14ac:dyDescent="0.2">
      <c r="A670" s="277" t="s">
        <v>714</v>
      </c>
      <c r="B670" s="294" t="s">
        <v>760</v>
      </c>
      <c r="C670" s="291" t="s">
        <v>746</v>
      </c>
      <c r="D670" s="396">
        <v>140</v>
      </c>
    </row>
    <row r="671" spans="1:4" x14ac:dyDescent="0.2">
      <c r="A671" s="277" t="s">
        <v>715</v>
      </c>
      <c r="B671" s="294" t="s">
        <v>761</v>
      </c>
      <c r="C671" s="291" t="s">
        <v>747</v>
      </c>
      <c r="D671" s="396">
        <v>109</v>
      </c>
    </row>
    <row r="672" spans="1:4" x14ac:dyDescent="0.2">
      <c r="A672" s="265" t="s">
        <v>584</v>
      </c>
      <c r="B672" s="151">
        <v>85317023</v>
      </c>
      <c r="C672" s="286" t="s">
        <v>617</v>
      </c>
      <c r="D672" s="396">
        <v>356</v>
      </c>
    </row>
    <row r="673" spans="1:4" x14ac:dyDescent="0.2">
      <c r="A673" s="265" t="s">
        <v>585</v>
      </c>
      <c r="B673" s="151">
        <v>85317024</v>
      </c>
      <c r="C673" s="286" t="s">
        <v>618</v>
      </c>
      <c r="D673" s="396">
        <v>100</v>
      </c>
    </row>
    <row r="674" spans="1:4" x14ac:dyDescent="0.2">
      <c r="A674" s="265" t="s">
        <v>586</v>
      </c>
      <c r="B674" s="151">
        <v>85317025</v>
      </c>
      <c r="C674" s="286" t="s">
        <v>619</v>
      </c>
      <c r="D674" s="396">
        <v>126</v>
      </c>
    </row>
    <row r="675" spans="1:4" x14ac:dyDescent="0.2">
      <c r="A675" s="277" t="s">
        <v>513</v>
      </c>
      <c r="B675" s="138"/>
      <c r="C675" s="291"/>
      <c r="D675" s="396" t="s">
        <v>513</v>
      </c>
    </row>
    <row r="676" spans="1:4" x14ac:dyDescent="0.2">
      <c r="A676" s="303" t="s">
        <v>592</v>
      </c>
      <c r="B676" s="321">
        <v>100020169</v>
      </c>
      <c r="C676" s="337" t="s">
        <v>629</v>
      </c>
      <c r="D676" s="394">
        <v>929</v>
      </c>
    </row>
    <row r="677" spans="1:4" x14ac:dyDescent="0.2">
      <c r="A677" s="281" t="s">
        <v>716</v>
      </c>
      <c r="B677" s="155">
        <v>100020164</v>
      </c>
      <c r="C677" s="153" t="s">
        <v>391</v>
      </c>
      <c r="D677" s="394">
        <v>329</v>
      </c>
    </row>
    <row r="678" spans="1:4" x14ac:dyDescent="0.2">
      <c r="A678" s="281" t="s">
        <v>717</v>
      </c>
      <c r="B678" s="155">
        <v>100020167</v>
      </c>
      <c r="C678" s="153" t="s">
        <v>393</v>
      </c>
      <c r="D678" s="394">
        <v>643</v>
      </c>
    </row>
    <row r="679" spans="1:4" x14ac:dyDescent="0.2">
      <c r="A679" s="281" t="s">
        <v>718</v>
      </c>
      <c r="B679" s="155">
        <v>100020168</v>
      </c>
      <c r="C679" s="153" t="s">
        <v>392</v>
      </c>
      <c r="D679" s="394">
        <v>919</v>
      </c>
    </row>
    <row r="680" spans="1:4" x14ac:dyDescent="0.2">
      <c r="A680" s="281" t="s">
        <v>394</v>
      </c>
      <c r="B680" s="155">
        <v>100020165</v>
      </c>
      <c r="C680" s="153" t="s">
        <v>395</v>
      </c>
      <c r="D680" s="394">
        <v>38</v>
      </c>
    </row>
    <row r="681" spans="1:4" x14ac:dyDescent="0.2">
      <c r="A681" s="281" t="s">
        <v>397</v>
      </c>
      <c r="B681" s="155">
        <v>100020166</v>
      </c>
      <c r="C681" s="153" t="s">
        <v>398</v>
      </c>
      <c r="D681" s="394">
        <v>119</v>
      </c>
    </row>
    <row r="682" spans="1:4" x14ac:dyDescent="0.2">
      <c r="A682" s="265" t="s">
        <v>719</v>
      </c>
      <c r="B682" s="299">
        <v>89557009</v>
      </c>
      <c r="C682" s="379" t="s">
        <v>748</v>
      </c>
      <c r="D682" s="394">
        <v>11</v>
      </c>
    </row>
    <row r="683" spans="1:4" x14ac:dyDescent="0.2">
      <c r="A683" s="269" t="s">
        <v>720</v>
      </c>
      <c r="B683" s="151">
        <v>100019346</v>
      </c>
      <c r="C683" s="286" t="s">
        <v>749</v>
      </c>
      <c r="D683" s="396">
        <v>486</v>
      </c>
    </row>
    <row r="684" spans="1:4" x14ac:dyDescent="0.2">
      <c r="A684" s="277"/>
      <c r="B684" s="138"/>
      <c r="C684" s="291"/>
      <c r="D684" s="396" t="s">
        <v>513</v>
      </c>
    </row>
    <row r="685" spans="1:4" x14ac:dyDescent="0.2">
      <c r="A685" s="376" t="s">
        <v>721</v>
      </c>
      <c r="B685" s="138"/>
      <c r="C685" s="291"/>
      <c r="D685" s="396" t="s">
        <v>513</v>
      </c>
    </row>
    <row r="686" spans="1:4" x14ac:dyDescent="0.2">
      <c r="A686" s="277"/>
      <c r="B686" s="138"/>
      <c r="C686" s="291"/>
      <c r="D686" s="396" t="s">
        <v>513</v>
      </c>
    </row>
    <row r="687" spans="1:4" x14ac:dyDescent="0.2">
      <c r="A687" s="277" t="s">
        <v>722</v>
      </c>
      <c r="B687" s="294">
        <v>100013304</v>
      </c>
      <c r="C687" s="291" t="s">
        <v>181</v>
      </c>
      <c r="D687" s="396">
        <v>191</v>
      </c>
    </row>
    <row r="688" spans="1:4" x14ac:dyDescent="0.2">
      <c r="A688" s="277" t="s">
        <v>723</v>
      </c>
      <c r="B688" s="294">
        <v>100013305</v>
      </c>
      <c r="C688" s="291" t="s">
        <v>492</v>
      </c>
      <c r="D688" s="396">
        <v>56</v>
      </c>
    </row>
    <row r="689" spans="1:4" x14ac:dyDescent="0.2">
      <c r="A689" s="277" t="s">
        <v>724</v>
      </c>
      <c r="B689" s="294">
        <v>100013306</v>
      </c>
      <c r="C689" s="291" t="s">
        <v>750</v>
      </c>
      <c r="D689" s="396">
        <v>94</v>
      </c>
    </row>
    <row r="690" spans="1:4" x14ac:dyDescent="0.2">
      <c r="A690" s="277" t="s">
        <v>725</v>
      </c>
      <c r="B690" s="294">
        <v>100013307</v>
      </c>
      <c r="C690" s="291" t="s">
        <v>182</v>
      </c>
      <c r="D690" s="396">
        <v>150</v>
      </c>
    </row>
    <row r="691" spans="1:4" x14ac:dyDescent="0.2">
      <c r="A691" s="272" t="s">
        <v>356</v>
      </c>
      <c r="B691" s="155">
        <v>100018923</v>
      </c>
      <c r="C691" s="285" t="s">
        <v>355</v>
      </c>
      <c r="D691" s="396">
        <v>287</v>
      </c>
    </row>
    <row r="692" spans="1:4" x14ac:dyDescent="0.2">
      <c r="A692" s="277" t="s">
        <v>726</v>
      </c>
      <c r="B692" s="138">
        <v>100018924</v>
      </c>
      <c r="C692" s="337" t="s">
        <v>386</v>
      </c>
      <c r="D692" s="394">
        <v>133</v>
      </c>
    </row>
    <row r="693" spans="1:4" x14ac:dyDescent="0.2">
      <c r="A693" s="265" t="s">
        <v>727</v>
      </c>
      <c r="B693" s="151">
        <v>88017851</v>
      </c>
      <c r="C693" s="286" t="s">
        <v>751</v>
      </c>
      <c r="D693" s="396">
        <v>111</v>
      </c>
    </row>
    <row r="694" spans="1:4" x14ac:dyDescent="0.2">
      <c r="A694" s="378"/>
      <c r="B694" s="322"/>
      <c r="C694" s="380"/>
      <c r="D694" s="396" t="s">
        <v>513</v>
      </c>
    </row>
    <row r="695" spans="1:4" x14ac:dyDescent="0.2">
      <c r="A695" s="278" t="s">
        <v>175</v>
      </c>
      <c r="B695" s="155">
        <v>88017017</v>
      </c>
      <c r="C695" s="285" t="s">
        <v>167</v>
      </c>
      <c r="D695" s="396">
        <v>67</v>
      </c>
    </row>
    <row r="696" spans="1:4" x14ac:dyDescent="0.2">
      <c r="A696" s="265" t="s">
        <v>109</v>
      </c>
      <c r="B696" s="151">
        <v>85757747</v>
      </c>
      <c r="C696" s="286" t="s">
        <v>110</v>
      </c>
      <c r="D696" s="396">
        <v>109</v>
      </c>
    </row>
    <row r="697" spans="1:4" x14ac:dyDescent="0.2">
      <c r="A697" s="272" t="s">
        <v>117</v>
      </c>
      <c r="B697" s="151">
        <v>100000030</v>
      </c>
      <c r="C697" s="286" t="s">
        <v>118</v>
      </c>
      <c r="D697" s="396">
        <v>51</v>
      </c>
    </row>
    <row r="699" spans="1:4" ht="15.75" thickBot="1" x14ac:dyDescent="0.3"/>
    <row r="700" spans="1:4" ht="19.5" thickTop="1" thickBot="1" x14ac:dyDescent="0.3">
      <c r="A700" s="389" t="s">
        <v>779</v>
      </c>
      <c r="B700" s="392"/>
      <c r="C700" s="282"/>
      <c r="D700" s="393"/>
    </row>
    <row r="701" spans="1:4" ht="15.75" thickTop="1" x14ac:dyDescent="0.2">
      <c r="A701" s="265"/>
      <c r="B701" s="294"/>
      <c r="C701" s="283"/>
      <c r="D701" s="394" t="s">
        <v>789</v>
      </c>
    </row>
    <row r="702" spans="1:4" x14ac:dyDescent="0.2">
      <c r="A702" s="266"/>
      <c r="B702" s="295"/>
      <c r="C702" s="284"/>
      <c r="D702" s="395" t="s">
        <v>1389</v>
      </c>
    </row>
    <row r="703" spans="1:4" x14ac:dyDescent="0.2">
      <c r="A703" s="377"/>
      <c r="B703" s="149"/>
      <c r="C703" s="285"/>
      <c r="D703" s="396"/>
    </row>
    <row r="704" spans="1:4" x14ac:dyDescent="0.2">
      <c r="A704" s="377" t="s">
        <v>48</v>
      </c>
      <c r="B704" s="149">
        <v>100004030</v>
      </c>
      <c r="C704" s="285" t="s">
        <v>239</v>
      </c>
      <c r="D704" s="396">
        <v>1689</v>
      </c>
    </row>
    <row r="705" spans="1:4" x14ac:dyDescent="0.2">
      <c r="A705" s="377" t="s">
        <v>52</v>
      </c>
      <c r="B705" s="149">
        <v>100004031</v>
      </c>
      <c r="C705" s="285" t="s">
        <v>240</v>
      </c>
      <c r="D705" s="396">
        <v>1833</v>
      </c>
    </row>
    <row r="706" spans="1:4" x14ac:dyDescent="0.2">
      <c r="A706" s="377" t="s">
        <v>55</v>
      </c>
      <c r="B706" s="149">
        <v>100004032</v>
      </c>
      <c r="C706" s="285" t="s">
        <v>241</v>
      </c>
      <c r="D706" s="396">
        <v>1970</v>
      </c>
    </row>
    <row r="707" spans="1:4" x14ac:dyDescent="0.2">
      <c r="A707" s="377" t="s">
        <v>58</v>
      </c>
      <c r="B707" s="149">
        <v>100004033</v>
      </c>
      <c r="C707" s="285" t="s">
        <v>242</v>
      </c>
      <c r="D707" s="396">
        <v>2144</v>
      </c>
    </row>
    <row r="708" spans="1:4" x14ac:dyDescent="0.2">
      <c r="A708" s="377" t="s">
        <v>61</v>
      </c>
      <c r="B708" s="149">
        <v>100004034</v>
      </c>
      <c r="C708" s="285" t="s">
        <v>243</v>
      </c>
      <c r="D708" s="396">
        <v>2264</v>
      </c>
    </row>
    <row r="709" spans="1:4" x14ac:dyDescent="0.2">
      <c r="A709" s="377" t="s">
        <v>63</v>
      </c>
      <c r="B709" s="149">
        <v>100004035</v>
      </c>
      <c r="C709" s="285" t="s">
        <v>244</v>
      </c>
      <c r="D709" s="396">
        <v>2524</v>
      </c>
    </row>
    <row r="710" spans="1:4" x14ac:dyDescent="0.2">
      <c r="A710" s="377"/>
      <c r="B710" s="149"/>
      <c r="C710" s="285"/>
      <c r="D710" s="396" t="s">
        <v>513</v>
      </c>
    </row>
    <row r="711" spans="1:4" x14ac:dyDescent="0.2">
      <c r="A711" s="377" t="s">
        <v>780</v>
      </c>
      <c r="B711" s="149">
        <v>89529060</v>
      </c>
      <c r="C711" s="285" t="s">
        <v>15</v>
      </c>
      <c r="D711" s="396">
        <v>1180</v>
      </c>
    </row>
    <row r="712" spans="1:4" x14ac:dyDescent="0.2">
      <c r="A712" s="448" t="s">
        <v>300</v>
      </c>
      <c r="B712" s="440">
        <v>89997035</v>
      </c>
      <c r="C712" s="349" t="s">
        <v>17</v>
      </c>
      <c r="D712" s="433">
        <v>464</v>
      </c>
    </row>
    <row r="713" spans="1:4" x14ac:dyDescent="0.2">
      <c r="A713" s="390" t="s">
        <v>11</v>
      </c>
      <c r="B713" s="299">
        <v>88017842</v>
      </c>
      <c r="C713" s="379" t="s">
        <v>12</v>
      </c>
      <c r="D713" s="396">
        <v>159</v>
      </c>
    </row>
    <row r="714" spans="1:4" x14ac:dyDescent="0.2">
      <c r="A714" s="390"/>
      <c r="B714" s="299"/>
      <c r="C714" s="379"/>
      <c r="D714" s="396" t="s">
        <v>513</v>
      </c>
    </row>
    <row r="715" spans="1:4" x14ac:dyDescent="0.2">
      <c r="A715" s="390"/>
      <c r="B715" s="299"/>
      <c r="C715" s="379"/>
      <c r="D715" s="396" t="s">
        <v>513</v>
      </c>
    </row>
    <row r="716" spans="1:4" x14ac:dyDescent="0.2">
      <c r="A716" s="377"/>
      <c r="B716" s="149"/>
      <c r="C716" s="285"/>
      <c r="D716" s="396" t="s">
        <v>513</v>
      </c>
    </row>
    <row r="717" spans="1:4" x14ac:dyDescent="0.2">
      <c r="A717" s="272" t="s">
        <v>455</v>
      </c>
      <c r="B717" s="138">
        <v>88017859</v>
      </c>
      <c r="C717" s="286" t="s">
        <v>87</v>
      </c>
      <c r="D717" s="396">
        <v>50</v>
      </c>
    </row>
    <row r="718" spans="1:4" x14ac:dyDescent="0.2">
      <c r="A718" s="278" t="s">
        <v>88</v>
      </c>
      <c r="B718" s="138">
        <v>100012645</v>
      </c>
      <c r="C718" s="285" t="s">
        <v>493</v>
      </c>
      <c r="D718" s="394">
        <v>101</v>
      </c>
    </row>
    <row r="719" spans="1:4" x14ac:dyDescent="0.2">
      <c r="A719" s="265" t="s">
        <v>88</v>
      </c>
      <c r="B719" s="138">
        <v>88017855</v>
      </c>
      <c r="C719" s="286" t="s">
        <v>89</v>
      </c>
      <c r="D719" s="396">
        <v>167</v>
      </c>
    </row>
    <row r="720" spans="1:4" x14ac:dyDescent="0.2">
      <c r="A720" s="278" t="s">
        <v>90</v>
      </c>
      <c r="B720" s="138">
        <v>88017018</v>
      </c>
      <c r="C720" s="286" t="s">
        <v>91</v>
      </c>
      <c r="D720" s="396">
        <v>304</v>
      </c>
    </row>
    <row r="721" spans="1:4" x14ac:dyDescent="0.2">
      <c r="A721" s="278" t="s">
        <v>513</v>
      </c>
      <c r="B721" s="138"/>
      <c r="C721" s="286"/>
      <c r="D721" s="396" t="s">
        <v>513</v>
      </c>
    </row>
    <row r="722" spans="1:4" x14ac:dyDescent="0.2">
      <c r="A722" s="377" t="s">
        <v>781</v>
      </c>
      <c r="B722" s="149">
        <v>100004610</v>
      </c>
      <c r="C722" s="285" t="s">
        <v>788</v>
      </c>
      <c r="D722" s="396">
        <v>173</v>
      </c>
    </row>
    <row r="723" spans="1:4" x14ac:dyDescent="0.2">
      <c r="A723" s="448" t="s">
        <v>782</v>
      </c>
      <c r="B723" s="440">
        <v>100004614</v>
      </c>
      <c r="C723" s="349" t="s">
        <v>332</v>
      </c>
      <c r="D723" s="433">
        <v>43</v>
      </c>
    </row>
    <row r="724" spans="1:4" x14ac:dyDescent="0.2">
      <c r="A724" s="448" t="s">
        <v>783</v>
      </c>
      <c r="B724" s="440">
        <v>100004616</v>
      </c>
      <c r="C724" s="349" t="s">
        <v>333</v>
      </c>
      <c r="D724" s="433">
        <v>40</v>
      </c>
    </row>
    <row r="725" spans="1:4" x14ac:dyDescent="0.2">
      <c r="A725" s="448" t="s">
        <v>784</v>
      </c>
      <c r="B725" s="440">
        <v>100004617</v>
      </c>
      <c r="C725" s="349" t="s">
        <v>334</v>
      </c>
      <c r="D725" s="433">
        <v>43</v>
      </c>
    </row>
    <row r="726" spans="1:4" x14ac:dyDescent="0.2">
      <c r="A726" s="448" t="s">
        <v>785</v>
      </c>
      <c r="B726" s="440">
        <v>100004815</v>
      </c>
      <c r="C726" s="349" t="s">
        <v>335</v>
      </c>
      <c r="D726" s="433">
        <v>47</v>
      </c>
    </row>
    <row r="727" spans="1:4" x14ac:dyDescent="0.2">
      <c r="A727" s="265" t="s">
        <v>1234</v>
      </c>
      <c r="B727" s="294">
        <v>100008844</v>
      </c>
      <c r="C727" s="291" t="s">
        <v>94</v>
      </c>
      <c r="D727" s="396">
        <v>674</v>
      </c>
    </row>
    <row r="728" spans="1:4" x14ac:dyDescent="0.2">
      <c r="A728" s="267" t="s">
        <v>205</v>
      </c>
      <c r="B728" s="151">
        <v>100010843</v>
      </c>
      <c r="C728" s="285" t="s">
        <v>97</v>
      </c>
      <c r="D728" s="396">
        <v>20</v>
      </c>
    </row>
    <row r="729" spans="1:4" x14ac:dyDescent="0.2">
      <c r="A729" s="450" t="s">
        <v>786</v>
      </c>
      <c r="B729" s="374">
        <v>100010844</v>
      </c>
      <c r="C729" s="349" t="s">
        <v>100</v>
      </c>
      <c r="D729" s="433">
        <v>19</v>
      </c>
    </row>
    <row r="730" spans="1:4" x14ac:dyDescent="0.2">
      <c r="A730" s="450" t="s">
        <v>787</v>
      </c>
      <c r="B730" s="374">
        <v>100010845</v>
      </c>
      <c r="C730" s="349" t="s">
        <v>102</v>
      </c>
      <c r="D730" s="433">
        <v>41</v>
      </c>
    </row>
    <row r="731" spans="1:4" ht="15.75" thickBot="1" x14ac:dyDescent="0.3"/>
    <row r="732" spans="1:4" ht="19.5" thickTop="1" thickBot="1" x14ac:dyDescent="0.3">
      <c r="A732" s="518" t="s">
        <v>790</v>
      </c>
      <c r="B732" s="519"/>
      <c r="C732" s="519"/>
      <c r="D732" s="520"/>
    </row>
    <row r="733" spans="1:4" ht="15.75" thickTop="1" x14ac:dyDescent="0.2">
      <c r="A733" s="521"/>
      <c r="B733" s="522"/>
      <c r="C733" s="523"/>
      <c r="D733" s="524" t="s">
        <v>789</v>
      </c>
    </row>
    <row r="734" spans="1:4" x14ac:dyDescent="0.2">
      <c r="A734" s="525"/>
      <c r="B734" s="526"/>
      <c r="C734" s="527"/>
      <c r="D734" s="528" t="s">
        <v>1389</v>
      </c>
    </row>
    <row r="735" spans="1:4" x14ac:dyDescent="0.2">
      <c r="A735" s="529"/>
      <c r="B735" s="530"/>
      <c r="C735" s="523"/>
      <c r="D735" s="524"/>
    </row>
    <row r="736" spans="1:4" x14ac:dyDescent="0.2">
      <c r="A736" s="531" t="s">
        <v>791</v>
      </c>
      <c r="B736" s="530">
        <v>85189101</v>
      </c>
      <c r="C736" s="523"/>
      <c r="D736" s="524">
        <v>1833</v>
      </c>
    </row>
    <row r="737" spans="1:4" x14ac:dyDescent="0.2">
      <c r="A737" s="531" t="s">
        <v>792</v>
      </c>
      <c r="B737" s="530">
        <v>85189102</v>
      </c>
      <c r="C737" s="523"/>
      <c r="D737" s="524">
        <v>1962</v>
      </c>
    </row>
    <row r="738" spans="1:4" x14ac:dyDescent="0.2">
      <c r="A738" s="531" t="s">
        <v>793</v>
      </c>
      <c r="B738" s="530">
        <v>85189103</v>
      </c>
      <c r="C738" s="523"/>
      <c r="D738" s="524">
        <v>2149</v>
      </c>
    </row>
    <row r="739" spans="1:4" x14ac:dyDescent="0.2">
      <c r="A739" s="531" t="s">
        <v>794</v>
      </c>
      <c r="B739" s="530">
        <v>85189104</v>
      </c>
      <c r="C739" s="523"/>
      <c r="D739" s="524">
        <v>2627</v>
      </c>
    </row>
    <row r="740" spans="1:4" x14ac:dyDescent="0.2">
      <c r="A740" s="531" t="s">
        <v>795</v>
      </c>
      <c r="B740" s="530">
        <v>85189105</v>
      </c>
      <c r="C740" s="523"/>
      <c r="D740" s="524">
        <v>2782</v>
      </c>
    </row>
    <row r="741" spans="1:4" x14ac:dyDescent="0.2">
      <c r="A741" s="531" t="s">
        <v>796</v>
      </c>
      <c r="B741" s="530">
        <v>85189106</v>
      </c>
      <c r="C741" s="523"/>
      <c r="D741" s="524">
        <v>3365</v>
      </c>
    </row>
    <row r="742" spans="1:4" x14ac:dyDescent="0.2">
      <c r="A742" s="531" t="s">
        <v>513</v>
      </c>
      <c r="B742" s="530"/>
      <c r="C742" s="523"/>
      <c r="D742" s="524" t="s">
        <v>513</v>
      </c>
    </row>
    <row r="743" spans="1:4" x14ac:dyDescent="0.2">
      <c r="A743" s="531" t="s">
        <v>797</v>
      </c>
      <c r="B743" s="530">
        <v>85189401</v>
      </c>
      <c r="C743" s="523"/>
      <c r="D743" s="524">
        <v>2386</v>
      </c>
    </row>
    <row r="744" spans="1:4" x14ac:dyDescent="0.2">
      <c r="A744" s="531" t="s">
        <v>798</v>
      </c>
      <c r="B744" s="530">
        <v>85189402</v>
      </c>
      <c r="C744" s="523"/>
      <c r="D744" s="524">
        <v>2515</v>
      </c>
    </row>
    <row r="745" spans="1:4" x14ac:dyDescent="0.2">
      <c r="A745" s="531" t="s">
        <v>799</v>
      </c>
      <c r="B745" s="530">
        <v>85189403</v>
      </c>
      <c r="C745" s="523"/>
      <c r="D745" s="524">
        <v>2702</v>
      </c>
    </row>
    <row r="746" spans="1:4" x14ac:dyDescent="0.2">
      <c r="A746" s="531" t="s">
        <v>800</v>
      </c>
      <c r="B746" s="530">
        <v>85189404</v>
      </c>
      <c r="C746" s="523"/>
      <c r="D746" s="524">
        <v>3180</v>
      </c>
    </row>
    <row r="747" spans="1:4" x14ac:dyDescent="0.2">
      <c r="A747" s="531" t="s">
        <v>801</v>
      </c>
      <c r="B747" s="530">
        <v>85189405</v>
      </c>
      <c r="C747" s="523"/>
      <c r="D747" s="524">
        <v>3335</v>
      </c>
    </row>
    <row r="748" spans="1:4" x14ac:dyDescent="0.2">
      <c r="A748" s="531" t="s">
        <v>802</v>
      </c>
      <c r="B748" s="530">
        <v>85189406</v>
      </c>
      <c r="C748" s="523"/>
      <c r="D748" s="524">
        <v>3918</v>
      </c>
    </row>
    <row r="749" spans="1:4" x14ac:dyDescent="0.2">
      <c r="A749" s="532"/>
      <c r="B749" s="530"/>
      <c r="C749" s="523"/>
      <c r="D749" s="524" t="s">
        <v>513</v>
      </c>
    </row>
    <row r="750" spans="1:4" x14ac:dyDescent="0.2">
      <c r="A750" s="533" t="s">
        <v>698</v>
      </c>
      <c r="B750" s="531"/>
      <c r="C750" s="523"/>
      <c r="D750" s="524" t="s">
        <v>513</v>
      </c>
    </row>
    <row r="751" spans="1:4" x14ac:dyDescent="0.2">
      <c r="A751" s="529"/>
      <c r="B751" s="534"/>
      <c r="C751" s="523"/>
      <c r="D751" s="524" t="s">
        <v>513</v>
      </c>
    </row>
    <row r="752" spans="1:4" x14ac:dyDescent="0.2">
      <c r="A752" s="531" t="s">
        <v>803</v>
      </c>
      <c r="B752" s="535">
        <v>85189004</v>
      </c>
      <c r="C752" s="536" t="s">
        <v>811</v>
      </c>
      <c r="D752" s="524">
        <v>1307</v>
      </c>
    </row>
    <row r="753" spans="1:4" x14ac:dyDescent="0.2">
      <c r="A753" s="531" t="s">
        <v>804</v>
      </c>
      <c r="B753" s="535">
        <v>85189005</v>
      </c>
      <c r="C753" s="536" t="s">
        <v>812</v>
      </c>
      <c r="D753" s="524">
        <v>1436</v>
      </c>
    </row>
    <row r="754" spans="1:4" x14ac:dyDescent="0.2">
      <c r="A754" s="531" t="s">
        <v>805</v>
      </c>
      <c r="B754" s="535">
        <v>85189006</v>
      </c>
      <c r="C754" s="536" t="s">
        <v>813</v>
      </c>
      <c r="D754" s="524">
        <v>1623</v>
      </c>
    </row>
    <row r="755" spans="1:4" x14ac:dyDescent="0.2">
      <c r="A755" s="531" t="s">
        <v>806</v>
      </c>
      <c r="B755" s="535">
        <v>85189007</v>
      </c>
      <c r="C755" s="536" t="s">
        <v>814</v>
      </c>
      <c r="D755" s="524">
        <v>2101</v>
      </c>
    </row>
    <row r="756" spans="1:4" x14ac:dyDescent="0.2">
      <c r="A756" s="531" t="s">
        <v>807</v>
      </c>
      <c r="B756" s="535">
        <v>85189008</v>
      </c>
      <c r="C756" s="536" t="s">
        <v>815</v>
      </c>
      <c r="D756" s="524">
        <v>2256</v>
      </c>
    </row>
    <row r="757" spans="1:4" x14ac:dyDescent="0.2">
      <c r="A757" s="531" t="s">
        <v>808</v>
      </c>
      <c r="B757" s="535">
        <v>85189009</v>
      </c>
      <c r="C757" s="536" t="s">
        <v>816</v>
      </c>
      <c r="D757" s="524">
        <v>2839</v>
      </c>
    </row>
    <row r="758" spans="1:4" x14ac:dyDescent="0.2">
      <c r="A758" s="531" t="s">
        <v>513</v>
      </c>
      <c r="B758" s="535"/>
      <c r="C758" s="536"/>
      <c r="D758" s="524" t="s">
        <v>513</v>
      </c>
    </row>
    <row r="759" spans="1:4" x14ac:dyDescent="0.2">
      <c r="A759" s="531" t="s">
        <v>809</v>
      </c>
      <c r="B759" s="535">
        <v>85187000</v>
      </c>
      <c r="C759" s="536" t="s">
        <v>817</v>
      </c>
      <c r="D759" s="524">
        <v>526</v>
      </c>
    </row>
    <row r="760" spans="1:4" x14ac:dyDescent="0.2">
      <c r="A760" s="531" t="s">
        <v>810</v>
      </c>
      <c r="B760" s="535">
        <v>85187002</v>
      </c>
      <c r="C760" s="536" t="s">
        <v>818</v>
      </c>
      <c r="D760" s="524">
        <v>1079</v>
      </c>
    </row>
    <row r="761" spans="1:4" ht="15.75" thickBot="1" x14ac:dyDescent="0.3">
      <c r="A761" s="537"/>
      <c r="B761" s="538"/>
      <c r="C761" s="537"/>
      <c r="D761" s="537"/>
    </row>
    <row r="762" spans="1:4" ht="19.5" thickTop="1" thickBot="1" x14ac:dyDescent="0.3">
      <c r="A762" s="518" t="s">
        <v>819</v>
      </c>
      <c r="B762" s="519"/>
      <c r="C762" s="519"/>
      <c r="D762" s="520"/>
    </row>
    <row r="763" spans="1:4" ht="15.75" thickTop="1" x14ac:dyDescent="0.2">
      <c r="A763" s="521"/>
      <c r="B763" s="522"/>
      <c r="C763" s="523"/>
      <c r="D763" s="524" t="s">
        <v>789</v>
      </c>
    </row>
    <row r="764" spans="1:4" x14ac:dyDescent="0.2">
      <c r="A764" s="525"/>
      <c r="B764" s="526"/>
      <c r="C764" s="527"/>
      <c r="D764" s="528" t="s">
        <v>1389</v>
      </c>
    </row>
    <row r="765" spans="1:4" x14ac:dyDescent="0.2">
      <c r="A765" s="532"/>
      <c r="B765" s="535"/>
      <c r="C765" s="523"/>
      <c r="D765" s="524"/>
    </row>
    <row r="766" spans="1:4" x14ac:dyDescent="0.2">
      <c r="A766" s="531" t="s">
        <v>820</v>
      </c>
      <c r="B766" s="535">
        <v>85189116</v>
      </c>
      <c r="C766" s="523"/>
      <c r="D766" s="524">
        <v>3530</v>
      </c>
    </row>
    <row r="767" spans="1:4" x14ac:dyDescent="0.2">
      <c r="A767" s="531" t="s">
        <v>821</v>
      </c>
      <c r="B767" s="535">
        <v>85189117</v>
      </c>
      <c r="C767" s="523"/>
      <c r="D767" s="524">
        <v>3659</v>
      </c>
    </row>
    <row r="768" spans="1:4" x14ac:dyDescent="0.2">
      <c r="A768" s="531" t="s">
        <v>822</v>
      </c>
      <c r="B768" s="535">
        <v>85189118</v>
      </c>
      <c r="C768" s="523"/>
      <c r="D768" s="524">
        <v>3846</v>
      </c>
    </row>
    <row r="769" spans="1:4" x14ac:dyDescent="0.2">
      <c r="A769" s="531" t="s">
        <v>823</v>
      </c>
      <c r="B769" s="535">
        <v>85189119</v>
      </c>
      <c r="C769" s="523"/>
      <c r="D769" s="524">
        <v>4324</v>
      </c>
    </row>
    <row r="770" spans="1:4" x14ac:dyDescent="0.2">
      <c r="A770" s="531" t="s">
        <v>824</v>
      </c>
      <c r="B770" s="535">
        <v>85189120</v>
      </c>
      <c r="C770" s="523"/>
      <c r="D770" s="524">
        <v>4479</v>
      </c>
    </row>
    <row r="771" spans="1:4" x14ac:dyDescent="0.2">
      <c r="A771" s="531" t="s">
        <v>825</v>
      </c>
      <c r="B771" s="535">
        <v>85189121</v>
      </c>
      <c r="C771" s="523"/>
      <c r="D771" s="524">
        <v>5062</v>
      </c>
    </row>
    <row r="772" spans="1:4" x14ac:dyDescent="0.2">
      <c r="A772" s="531" t="s">
        <v>513</v>
      </c>
      <c r="B772" s="539"/>
      <c r="C772" s="540"/>
      <c r="D772" s="524" t="s">
        <v>513</v>
      </c>
    </row>
    <row r="773" spans="1:4" x14ac:dyDescent="0.2">
      <c r="A773" s="531" t="s">
        <v>826</v>
      </c>
      <c r="B773" s="535">
        <v>85189416</v>
      </c>
      <c r="C773" s="536"/>
      <c r="D773" s="524">
        <v>4083</v>
      </c>
    </row>
    <row r="774" spans="1:4" x14ac:dyDescent="0.2">
      <c r="A774" s="531" t="s">
        <v>827</v>
      </c>
      <c r="B774" s="535">
        <v>85189417</v>
      </c>
      <c r="C774" s="536"/>
      <c r="D774" s="524">
        <v>4212</v>
      </c>
    </row>
    <row r="775" spans="1:4" x14ac:dyDescent="0.2">
      <c r="A775" s="531" t="s">
        <v>828</v>
      </c>
      <c r="B775" s="535">
        <v>85189418</v>
      </c>
      <c r="C775" s="536"/>
      <c r="D775" s="524">
        <v>4399</v>
      </c>
    </row>
    <row r="776" spans="1:4" x14ac:dyDescent="0.2">
      <c r="A776" s="531" t="s">
        <v>829</v>
      </c>
      <c r="B776" s="535">
        <v>85189419</v>
      </c>
      <c r="C776" s="536"/>
      <c r="D776" s="524">
        <v>4877</v>
      </c>
    </row>
    <row r="777" spans="1:4" x14ac:dyDescent="0.2">
      <c r="A777" s="531" t="s">
        <v>830</v>
      </c>
      <c r="B777" s="535">
        <v>85189420</v>
      </c>
      <c r="C777" s="536"/>
      <c r="D777" s="524">
        <v>5032</v>
      </c>
    </row>
    <row r="778" spans="1:4" x14ac:dyDescent="0.2">
      <c r="A778" s="531" t="s">
        <v>831</v>
      </c>
      <c r="B778" s="535">
        <v>85189421</v>
      </c>
      <c r="C778" s="536"/>
      <c r="D778" s="524">
        <v>5615</v>
      </c>
    </row>
    <row r="779" spans="1:4" x14ac:dyDescent="0.2">
      <c r="A779" s="532"/>
      <c r="B779" s="535"/>
      <c r="C779" s="536"/>
      <c r="D779" s="524" t="s">
        <v>513</v>
      </c>
    </row>
    <row r="780" spans="1:4" x14ac:dyDescent="0.2">
      <c r="A780" s="533" t="s">
        <v>698</v>
      </c>
      <c r="B780" s="531"/>
      <c r="C780" s="536"/>
      <c r="D780" s="524" t="s">
        <v>513</v>
      </c>
    </row>
    <row r="781" spans="1:4" x14ac:dyDescent="0.2">
      <c r="A781" s="532"/>
      <c r="B781" s="534"/>
      <c r="C781" s="536"/>
      <c r="D781" s="524" t="s">
        <v>513</v>
      </c>
    </row>
    <row r="782" spans="1:4" x14ac:dyDescent="0.2">
      <c r="A782" s="531" t="s">
        <v>803</v>
      </c>
      <c r="B782" s="535">
        <v>85189004</v>
      </c>
      <c r="C782" s="536" t="s">
        <v>811</v>
      </c>
      <c r="D782" s="524">
        <v>1307</v>
      </c>
    </row>
    <row r="783" spans="1:4" x14ac:dyDescent="0.2">
      <c r="A783" s="531" t="s">
        <v>804</v>
      </c>
      <c r="B783" s="535">
        <v>85189005</v>
      </c>
      <c r="C783" s="536" t="s">
        <v>812</v>
      </c>
      <c r="D783" s="524">
        <v>1436</v>
      </c>
    </row>
    <row r="784" spans="1:4" x14ac:dyDescent="0.2">
      <c r="A784" s="531" t="s">
        <v>805</v>
      </c>
      <c r="B784" s="535">
        <v>85189006</v>
      </c>
      <c r="C784" s="536" t="s">
        <v>813</v>
      </c>
      <c r="D784" s="524">
        <v>1623</v>
      </c>
    </row>
    <row r="785" spans="1:4" x14ac:dyDescent="0.2">
      <c r="A785" s="531" t="s">
        <v>806</v>
      </c>
      <c r="B785" s="535">
        <v>85189007</v>
      </c>
      <c r="C785" s="536" t="s">
        <v>814</v>
      </c>
      <c r="D785" s="524">
        <v>2101</v>
      </c>
    </row>
    <row r="786" spans="1:4" x14ac:dyDescent="0.2">
      <c r="A786" s="531" t="s">
        <v>807</v>
      </c>
      <c r="B786" s="535">
        <v>85189008</v>
      </c>
      <c r="C786" s="536" t="s">
        <v>815</v>
      </c>
      <c r="D786" s="524">
        <v>2256</v>
      </c>
    </row>
    <row r="787" spans="1:4" x14ac:dyDescent="0.2">
      <c r="A787" s="531" t="s">
        <v>808</v>
      </c>
      <c r="B787" s="535">
        <v>85189009</v>
      </c>
      <c r="C787" s="536" t="s">
        <v>816</v>
      </c>
      <c r="D787" s="524">
        <v>2839</v>
      </c>
    </row>
    <row r="788" spans="1:4" x14ac:dyDescent="0.2">
      <c r="A788" s="531" t="s">
        <v>513</v>
      </c>
      <c r="B788" s="535"/>
      <c r="C788" s="536"/>
      <c r="D788" s="524" t="s">
        <v>513</v>
      </c>
    </row>
    <row r="789" spans="1:4" x14ac:dyDescent="0.2">
      <c r="A789" s="531" t="s">
        <v>809</v>
      </c>
      <c r="B789" s="535">
        <v>85187000</v>
      </c>
      <c r="C789" s="536" t="s">
        <v>817</v>
      </c>
      <c r="D789" s="524">
        <v>526</v>
      </c>
    </row>
    <row r="790" spans="1:4" x14ac:dyDescent="0.2">
      <c r="A790" s="531" t="s">
        <v>810</v>
      </c>
      <c r="B790" s="535">
        <v>85187002</v>
      </c>
      <c r="C790" s="536" t="s">
        <v>818</v>
      </c>
      <c r="D790" s="524">
        <v>1079</v>
      </c>
    </row>
    <row r="791" spans="1:4" x14ac:dyDescent="0.2">
      <c r="A791" s="531" t="s">
        <v>513</v>
      </c>
      <c r="B791" s="531"/>
      <c r="C791" s="541"/>
      <c r="D791" s="524" t="s">
        <v>513</v>
      </c>
    </row>
    <row r="792" spans="1:4" x14ac:dyDescent="0.2">
      <c r="A792" s="531" t="s">
        <v>832</v>
      </c>
      <c r="B792" s="535">
        <v>89529085</v>
      </c>
      <c r="C792" s="536" t="s">
        <v>120</v>
      </c>
      <c r="D792" s="524">
        <v>1333</v>
      </c>
    </row>
    <row r="793" spans="1:4" x14ac:dyDescent="0.2">
      <c r="A793" s="531" t="s">
        <v>833</v>
      </c>
      <c r="B793" s="535">
        <v>89997049</v>
      </c>
      <c r="C793" s="536" t="s">
        <v>122</v>
      </c>
      <c r="D793" s="524">
        <v>364</v>
      </c>
    </row>
    <row r="794" spans="1:4" ht="15.75" thickBot="1" x14ac:dyDescent="0.25">
      <c r="A794" s="532"/>
      <c r="B794" s="535"/>
      <c r="C794" s="542"/>
      <c r="D794" s="524"/>
    </row>
    <row r="795" spans="1:4" ht="19.5" thickTop="1" thickBot="1" x14ac:dyDescent="0.3">
      <c r="A795" s="518" t="s">
        <v>834</v>
      </c>
      <c r="B795" s="519"/>
      <c r="C795" s="519"/>
      <c r="D795" s="520"/>
    </row>
    <row r="796" spans="1:4" ht="15.75" thickTop="1" x14ac:dyDescent="0.2">
      <c r="A796" s="521"/>
      <c r="B796" s="522"/>
      <c r="C796" s="523"/>
      <c r="D796" s="524" t="s">
        <v>789</v>
      </c>
    </row>
    <row r="797" spans="1:4" x14ac:dyDescent="0.2">
      <c r="A797" s="525"/>
      <c r="B797" s="526"/>
      <c r="C797" s="527"/>
      <c r="D797" s="528" t="s">
        <v>1389</v>
      </c>
    </row>
    <row r="798" spans="1:4" x14ac:dyDescent="0.2">
      <c r="A798" s="529"/>
      <c r="B798" s="530"/>
      <c r="C798" s="523"/>
      <c r="D798" s="524"/>
    </row>
    <row r="799" spans="1:4" x14ac:dyDescent="0.2">
      <c r="A799" s="531" t="s">
        <v>835</v>
      </c>
      <c r="B799" s="535">
        <v>85189133</v>
      </c>
      <c r="C799" s="523"/>
      <c r="D799" s="524">
        <v>3692</v>
      </c>
    </row>
    <row r="800" spans="1:4" x14ac:dyDescent="0.2">
      <c r="A800" s="531" t="s">
        <v>836</v>
      </c>
      <c r="B800" s="535">
        <v>85189134</v>
      </c>
      <c r="C800" s="523"/>
      <c r="D800" s="524">
        <v>3879</v>
      </c>
    </row>
    <row r="801" spans="1:4" x14ac:dyDescent="0.2">
      <c r="A801" s="531" t="s">
        <v>513</v>
      </c>
      <c r="B801" s="539"/>
      <c r="C801" s="540"/>
      <c r="D801" s="524" t="s">
        <v>513</v>
      </c>
    </row>
    <row r="802" spans="1:4" x14ac:dyDescent="0.2">
      <c r="A802" s="531" t="s">
        <v>837</v>
      </c>
      <c r="B802" s="535">
        <v>85189433</v>
      </c>
      <c r="C802" s="536"/>
      <c r="D802" s="524">
        <v>4245</v>
      </c>
    </row>
    <row r="803" spans="1:4" x14ac:dyDescent="0.2">
      <c r="A803" s="531" t="s">
        <v>838</v>
      </c>
      <c r="B803" s="535">
        <v>85189434</v>
      </c>
      <c r="C803" s="536"/>
      <c r="D803" s="524">
        <v>4432</v>
      </c>
    </row>
    <row r="804" spans="1:4" x14ac:dyDescent="0.2">
      <c r="A804" s="532"/>
      <c r="B804" s="535"/>
      <c r="C804" s="536"/>
      <c r="D804" s="524" t="s">
        <v>513</v>
      </c>
    </row>
    <row r="805" spans="1:4" x14ac:dyDescent="0.2">
      <c r="A805" s="533" t="s">
        <v>698</v>
      </c>
      <c r="B805" s="531"/>
      <c r="C805" s="536"/>
      <c r="D805" s="524" t="s">
        <v>513</v>
      </c>
    </row>
    <row r="806" spans="1:4" x14ac:dyDescent="0.2">
      <c r="A806" s="532"/>
      <c r="B806" s="534"/>
      <c r="C806" s="536"/>
      <c r="D806" s="524" t="s">
        <v>513</v>
      </c>
    </row>
    <row r="807" spans="1:4" x14ac:dyDescent="0.2">
      <c r="A807" s="531" t="s">
        <v>804</v>
      </c>
      <c r="B807" s="535">
        <v>85189005</v>
      </c>
      <c r="C807" s="536" t="s">
        <v>812</v>
      </c>
      <c r="D807" s="524">
        <v>1436</v>
      </c>
    </row>
    <row r="808" spans="1:4" x14ac:dyDescent="0.2">
      <c r="A808" s="531" t="s">
        <v>805</v>
      </c>
      <c r="B808" s="535">
        <v>85189006</v>
      </c>
      <c r="C808" s="536" t="s">
        <v>813</v>
      </c>
      <c r="D808" s="524">
        <v>1623</v>
      </c>
    </row>
    <row r="809" spans="1:4" x14ac:dyDescent="0.2">
      <c r="A809" s="531" t="s">
        <v>513</v>
      </c>
      <c r="B809" s="535"/>
      <c r="C809" s="536"/>
      <c r="D809" s="524" t="s">
        <v>513</v>
      </c>
    </row>
    <row r="810" spans="1:4" x14ac:dyDescent="0.2">
      <c r="A810" s="531" t="s">
        <v>809</v>
      </c>
      <c r="B810" s="535">
        <v>85187000</v>
      </c>
      <c r="C810" s="536" t="s">
        <v>817</v>
      </c>
      <c r="D810" s="524">
        <v>526</v>
      </c>
    </row>
    <row r="811" spans="1:4" x14ac:dyDescent="0.2">
      <c r="A811" s="531" t="s">
        <v>810</v>
      </c>
      <c r="B811" s="535">
        <v>85187002</v>
      </c>
      <c r="C811" s="536" t="s">
        <v>818</v>
      </c>
      <c r="D811" s="524">
        <v>1079</v>
      </c>
    </row>
    <row r="812" spans="1:4" x14ac:dyDescent="0.2">
      <c r="A812" s="531" t="s">
        <v>513</v>
      </c>
      <c r="B812" s="535"/>
      <c r="C812" s="536"/>
      <c r="D812" s="524" t="s">
        <v>513</v>
      </c>
    </row>
    <row r="813" spans="1:4" x14ac:dyDescent="0.2">
      <c r="A813" s="531" t="s">
        <v>1278</v>
      </c>
      <c r="B813" s="535">
        <v>89529085</v>
      </c>
      <c r="C813" s="536" t="s">
        <v>120</v>
      </c>
      <c r="D813" s="524">
        <v>1333</v>
      </c>
    </row>
    <row r="814" spans="1:4" x14ac:dyDescent="0.2">
      <c r="A814" s="531" t="s">
        <v>839</v>
      </c>
      <c r="B814" s="543">
        <v>89527720</v>
      </c>
      <c r="C814" s="536" t="s">
        <v>852</v>
      </c>
      <c r="D814" s="524">
        <v>33</v>
      </c>
    </row>
    <row r="815" spans="1:4" x14ac:dyDescent="0.2">
      <c r="A815" s="531" t="s">
        <v>833</v>
      </c>
      <c r="B815" s="535">
        <v>89997049</v>
      </c>
      <c r="C815" s="536" t="s">
        <v>122</v>
      </c>
      <c r="D815" s="524">
        <v>364</v>
      </c>
    </row>
    <row r="816" spans="1:4" ht="15.75" thickBot="1" x14ac:dyDescent="0.25">
      <c r="A816" s="532"/>
      <c r="B816" s="535"/>
      <c r="C816" s="536"/>
      <c r="D816" s="524"/>
    </row>
    <row r="817" spans="1:4" ht="19.5" thickTop="1" thickBot="1" x14ac:dyDescent="0.3">
      <c r="A817" s="544" t="s">
        <v>840</v>
      </c>
      <c r="B817" s="545"/>
      <c r="C817" s="519"/>
      <c r="D817" s="520"/>
    </row>
    <row r="818" spans="1:4" ht="15.75" thickTop="1" x14ac:dyDescent="0.2">
      <c r="A818" s="521"/>
      <c r="B818" s="522"/>
      <c r="C818" s="523"/>
      <c r="D818" s="524" t="s">
        <v>789</v>
      </c>
    </row>
    <row r="819" spans="1:4" x14ac:dyDescent="0.2">
      <c r="A819" s="525"/>
      <c r="B819" s="526"/>
      <c r="C819" s="527"/>
      <c r="D819" s="528" t="s">
        <v>1389</v>
      </c>
    </row>
    <row r="820" spans="1:4" x14ac:dyDescent="0.2">
      <c r="A820" s="529"/>
      <c r="B820" s="530"/>
      <c r="C820" s="523"/>
      <c r="D820" s="524"/>
    </row>
    <row r="821" spans="1:4" x14ac:dyDescent="0.2">
      <c r="A821" s="546" t="s">
        <v>841</v>
      </c>
      <c r="B821" s="534"/>
      <c r="C821" s="542"/>
      <c r="D821" s="524"/>
    </row>
    <row r="822" spans="1:4" x14ac:dyDescent="0.2">
      <c r="A822" s="532"/>
      <c r="B822" s="534"/>
      <c r="C822" s="542"/>
      <c r="D822" s="524"/>
    </row>
    <row r="823" spans="1:4" x14ac:dyDescent="0.2">
      <c r="A823" s="531" t="s">
        <v>455</v>
      </c>
      <c r="B823" s="530">
        <v>88017859</v>
      </c>
      <c r="C823" s="542" t="s">
        <v>87</v>
      </c>
      <c r="D823" s="524">
        <v>50</v>
      </c>
    </row>
    <row r="824" spans="1:4" x14ac:dyDescent="0.2">
      <c r="A824" s="531" t="s">
        <v>88</v>
      </c>
      <c r="B824" s="530">
        <v>100012645</v>
      </c>
      <c r="C824" s="542" t="s">
        <v>493</v>
      </c>
      <c r="D824" s="524">
        <v>101</v>
      </c>
    </row>
    <row r="825" spans="1:4" x14ac:dyDescent="0.2">
      <c r="A825" s="531" t="s">
        <v>88</v>
      </c>
      <c r="B825" s="530">
        <v>88017855</v>
      </c>
      <c r="C825" s="542" t="s">
        <v>89</v>
      </c>
      <c r="D825" s="524">
        <v>167</v>
      </c>
    </row>
    <row r="826" spans="1:4" x14ac:dyDescent="0.2">
      <c r="A826" s="531" t="s">
        <v>90</v>
      </c>
      <c r="B826" s="530">
        <v>88017018</v>
      </c>
      <c r="C826" s="542" t="s">
        <v>91</v>
      </c>
      <c r="D826" s="524">
        <v>304</v>
      </c>
    </row>
    <row r="827" spans="1:4" x14ac:dyDescent="0.2">
      <c r="A827" s="532"/>
      <c r="B827" s="547"/>
      <c r="C827" s="542"/>
      <c r="D827" s="524" t="s">
        <v>513</v>
      </c>
    </row>
    <row r="828" spans="1:4" x14ac:dyDescent="0.2">
      <c r="A828" s="546" t="s">
        <v>842</v>
      </c>
      <c r="B828" s="534"/>
      <c r="C828" s="541"/>
      <c r="D828" s="524" t="s">
        <v>513</v>
      </c>
    </row>
    <row r="829" spans="1:4" x14ac:dyDescent="0.2">
      <c r="A829" s="548"/>
      <c r="B829" s="534"/>
      <c r="C829" s="541"/>
      <c r="D829" s="524" t="s">
        <v>513</v>
      </c>
    </row>
    <row r="830" spans="1:4" x14ac:dyDescent="0.2">
      <c r="A830" s="532" t="s">
        <v>580</v>
      </c>
      <c r="B830" s="535">
        <v>85757742</v>
      </c>
      <c r="C830" s="542" t="s">
        <v>853</v>
      </c>
      <c r="D830" s="524">
        <v>74</v>
      </c>
    </row>
    <row r="831" spans="1:4" x14ac:dyDescent="0.2">
      <c r="A831" s="548" t="s">
        <v>111</v>
      </c>
      <c r="B831" s="535">
        <v>85757743</v>
      </c>
      <c r="C831" s="542" t="s">
        <v>112</v>
      </c>
      <c r="D831" s="524">
        <v>190</v>
      </c>
    </row>
    <row r="832" spans="1:4" x14ac:dyDescent="0.2">
      <c r="A832" s="532" t="s">
        <v>356</v>
      </c>
      <c r="B832" s="535">
        <v>100018923</v>
      </c>
      <c r="C832" s="542" t="s">
        <v>355</v>
      </c>
      <c r="D832" s="524">
        <v>287</v>
      </c>
    </row>
    <row r="833" spans="1:4" x14ac:dyDescent="0.2">
      <c r="A833" s="531" t="s">
        <v>726</v>
      </c>
      <c r="B833" s="530">
        <v>100018924</v>
      </c>
      <c r="C833" s="549" t="s">
        <v>386</v>
      </c>
      <c r="D833" s="524">
        <v>133</v>
      </c>
    </row>
    <row r="834" spans="1:4" x14ac:dyDescent="0.2">
      <c r="A834" s="550" t="s">
        <v>725</v>
      </c>
      <c r="B834" s="522">
        <v>100013307</v>
      </c>
      <c r="C834" s="523" t="s">
        <v>182</v>
      </c>
      <c r="D834" s="524">
        <v>150</v>
      </c>
    </row>
    <row r="835" spans="1:4" x14ac:dyDescent="0.2">
      <c r="A835" s="550" t="s">
        <v>724</v>
      </c>
      <c r="B835" s="522">
        <v>100013306</v>
      </c>
      <c r="C835" s="523" t="s">
        <v>750</v>
      </c>
      <c r="D835" s="524">
        <v>94</v>
      </c>
    </row>
    <row r="836" spans="1:4" x14ac:dyDescent="0.2">
      <c r="A836" s="521" t="s">
        <v>109</v>
      </c>
      <c r="B836" s="535">
        <v>85757747</v>
      </c>
      <c r="C836" s="542" t="s">
        <v>110</v>
      </c>
      <c r="D836" s="524">
        <v>109</v>
      </c>
    </row>
    <row r="837" spans="1:4" x14ac:dyDescent="0.2">
      <c r="A837" s="532" t="s">
        <v>843</v>
      </c>
      <c r="B837" s="535">
        <v>88017887</v>
      </c>
      <c r="C837" s="542" t="s">
        <v>854</v>
      </c>
      <c r="D837" s="524">
        <v>66</v>
      </c>
    </row>
    <row r="838" spans="1:4" x14ac:dyDescent="0.2">
      <c r="A838" s="521" t="s">
        <v>727</v>
      </c>
      <c r="B838" s="535">
        <v>88017851</v>
      </c>
      <c r="C838" s="536" t="s">
        <v>751</v>
      </c>
      <c r="D838" s="524">
        <v>111</v>
      </c>
    </row>
    <row r="839" spans="1:4" x14ac:dyDescent="0.2">
      <c r="A839" s="532"/>
      <c r="B839" s="547"/>
      <c r="C839" s="542"/>
      <c r="D839" s="524" t="s">
        <v>513</v>
      </c>
    </row>
    <row r="840" spans="1:4" x14ac:dyDescent="0.2">
      <c r="A840" s="534" t="s">
        <v>844</v>
      </c>
      <c r="B840" s="531"/>
      <c r="C840" s="542"/>
      <c r="D840" s="524" t="s">
        <v>513</v>
      </c>
    </row>
    <row r="841" spans="1:4" x14ac:dyDescent="0.2">
      <c r="A841" s="551"/>
      <c r="B841" s="547"/>
      <c r="C841" s="542"/>
      <c r="D841" s="524" t="s">
        <v>513</v>
      </c>
    </row>
    <row r="842" spans="1:4" x14ac:dyDescent="0.2">
      <c r="A842" s="532" t="s">
        <v>117</v>
      </c>
      <c r="B842" s="547">
        <v>100000030</v>
      </c>
      <c r="C842" s="542" t="s">
        <v>118</v>
      </c>
      <c r="D842" s="524">
        <v>51</v>
      </c>
    </row>
    <row r="843" spans="1:4" x14ac:dyDescent="0.2">
      <c r="A843" s="551" t="s">
        <v>845</v>
      </c>
      <c r="B843" s="547">
        <v>100007837</v>
      </c>
      <c r="C843" s="542" t="s">
        <v>18</v>
      </c>
      <c r="D843" s="524">
        <v>403</v>
      </c>
    </row>
    <row r="844" spans="1:4" x14ac:dyDescent="0.2">
      <c r="A844" s="532" t="s">
        <v>846</v>
      </c>
      <c r="B844" s="547">
        <v>100000492</v>
      </c>
      <c r="C844" s="542" t="s">
        <v>855</v>
      </c>
      <c r="D844" s="524">
        <v>64</v>
      </c>
    </row>
    <row r="845" spans="1:4" x14ac:dyDescent="0.2">
      <c r="A845" s="521" t="s">
        <v>719</v>
      </c>
      <c r="B845" s="552">
        <v>89557009</v>
      </c>
      <c r="C845" s="553" t="s">
        <v>748</v>
      </c>
      <c r="D845" s="524">
        <v>11</v>
      </c>
    </row>
    <row r="846" spans="1:4" x14ac:dyDescent="0.2">
      <c r="A846" s="529"/>
      <c r="B846" s="530"/>
      <c r="C846" s="523"/>
      <c r="D846" s="524" t="s">
        <v>513</v>
      </c>
    </row>
    <row r="847" spans="1:4" x14ac:dyDescent="0.2">
      <c r="A847" s="554" t="s">
        <v>847</v>
      </c>
      <c r="B847" s="555"/>
      <c r="C847" s="536"/>
      <c r="D847" s="524" t="s">
        <v>513</v>
      </c>
    </row>
    <row r="848" spans="1:4" x14ac:dyDescent="0.2">
      <c r="A848" s="554"/>
      <c r="B848" s="535"/>
      <c r="C848" s="536"/>
      <c r="D848" s="524" t="s">
        <v>513</v>
      </c>
    </row>
    <row r="849" spans="1:4" x14ac:dyDescent="0.2">
      <c r="A849" s="556" t="s">
        <v>848</v>
      </c>
      <c r="B849" s="535"/>
      <c r="C849" s="536"/>
      <c r="D849" s="524" t="s">
        <v>513</v>
      </c>
    </row>
    <row r="850" spans="1:4" x14ac:dyDescent="0.2">
      <c r="A850" s="532"/>
      <c r="B850" s="535"/>
      <c r="C850" s="536"/>
      <c r="D850" s="524" t="s">
        <v>513</v>
      </c>
    </row>
    <row r="851" spans="1:4" x14ac:dyDescent="0.2">
      <c r="A851" s="532" t="s">
        <v>1279</v>
      </c>
      <c r="B851" s="535">
        <v>89997000</v>
      </c>
      <c r="C851" s="536" t="s">
        <v>856</v>
      </c>
      <c r="D851" s="524">
        <v>56</v>
      </c>
    </row>
    <row r="852" spans="1:4" x14ac:dyDescent="0.2">
      <c r="A852" s="532" t="s">
        <v>513</v>
      </c>
      <c r="B852" s="547"/>
      <c r="C852" s="542"/>
      <c r="D852" s="524" t="s">
        <v>513</v>
      </c>
    </row>
    <row r="853" spans="1:4" x14ac:dyDescent="0.2">
      <c r="A853" s="532" t="s">
        <v>1521</v>
      </c>
      <c r="B853" s="547">
        <v>89997046</v>
      </c>
      <c r="C853" s="542" t="s">
        <v>24</v>
      </c>
      <c r="D853" s="524">
        <v>136</v>
      </c>
    </row>
    <row r="854" spans="1:4" x14ac:dyDescent="0.2">
      <c r="A854" s="532" t="s">
        <v>1522</v>
      </c>
      <c r="B854" s="547">
        <v>89997047</v>
      </c>
      <c r="C854" s="542" t="s">
        <v>23</v>
      </c>
      <c r="D854" s="524">
        <v>221</v>
      </c>
    </row>
    <row r="855" spans="1:4" x14ac:dyDescent="0.2">
      <c r="A855" s="532" t="s">
        <v>25</v>
      </c>
      <c r="B855" s="535">
        <v>89997009</v>
      </c>
      <c r="C855" s="542" t="s">
        <v>26</v>
      </c>
      <c r="D855" s="524">
        <v>140</v>
      </c>
    </row>
    <row r="856" spans="1:4" x14ac:dyDescent="0.2">
      <c r="A856" s="278" t="s">
        <v>513</v>
      </c>
      <c r="B856" s="155"/>
      <c r="C856" s="285"/>
      <c r="D856" s="396" t="s">
        <v>513</v>
      </c>
    </row>
    <row r="857" spans="1:4" x14ac:dyDescent="0.2">
      <c r="A857" s="449" t="s">
        <v>716</v>
      </c>
      <c r="B857" s="441">
        <v>100020164</v>
      </c>
      <c r="C857" s="446" t="s">
        <v>391</v>
      </c>
      <c r="D857" s="433">
        <v>329</v>
      </c>
    </row>
    <row r="858" spans="1:4" x14ac:dyDescent="0.2">
      <c r="A858" s="278" t="s">
        <v>513</v>
      </c>
      <c r="B858" s="155"/>
      <c r="C858" s="287"/>
      <c r="D858" s="394" t="s">
        <v>513</v>
      </c>
    </row>
    <row r="859" spans="1:4" x14ac:dyDescent="0.2">
      <c r="A859" s="449" t="s">
        <v>717</v>
      </c>
      <c r="B859" s="441">
        <v>100020167</v>
      </c>
      <c r="C859" s="446" t="s">
        <v>393</v>
      </c>
      <c r="D859" s="433">
        <v>643</v>
      </c>
    </row>
    <row r="860" spans="1:4" x14ac:dyDescent="0.2">
      <c r="A860" s="449" t="s">
        <v>718</v>
      </c>
      <c r="B860" s="441">
        <v>100020168</v>
      </c>
      <c r="C860" s="446" t="s">
        <v>1248</v>
      </c>
      <c r="D860" s="433">
        <v>919</v>
      </c>
    </row>
    <row r="861" spans="1:4" x14ac:dyDescent="0.2">
      <c r="A861" s="449" t="s">
        <v>718</v>
      </c>
      <c r="B861" s="441" t="s">
        <v>388</v>
      </c>
      <c r="C861" s="349" t="s">
        <v>389</v>
      </c>
      <c r="D861" s="433">
        <f>D860*2</f>
        <v>1838</v>
      </c>
    </row>
    <row r="862" spans="1:4" x14ac:dyDescent="0.2">
      <c r="A862" s="281"/>
      <c r="B862" s="155"/>
      <c r="C862" s="285"/>
      <c r="D862" s="394"/>
    </row>
    <row r="863" spans="1:4" x14ac:dyDescent="0.2">
      <c r="A863" s="281" t="s">
        <v>394</v>
      </c>
      <c r="B863" s="155">
        <v>100020165</v>
      </c>
      <c r="C863" s="153" t="s">
        <v>395</v>
      </c>
      <c r="D863" s="394">
        <v>38</v>
      </c>
    </row>
    <row r="864" spans="1:4" x14ac:dyDescent="0.2">
      <c r="A864" s="281" t="s">
        <v>397</v>
      </c>
      <c r="B864" s="155">
        <v>100020166</v>
      </c>
      <c r="C864" s="153" t="s">
        <v>398</v>
      </c>
      <c r="D864" s="394">
        <v>119</v>
      </c>
    </row>
    <row r="865" spans="1:4" x14ac:dyDescent="0.2">
      <c r="A865" s="391"/>
      <c r="B865" s="155"/>
      <c r="C865" s="285"/>
      <c r="D865" s="396" t="s">
        <v>513</v>
      </c>
    </row>
    <row r="866" spans="1:4" x14ac:dyDescent="0.2">
      <c r="A866" s="557" t="s">
        <v>849</v>
      </c>
      <c r="B866" s="531"/>
      <c r="C866" s="536"/>
      <c r="D866" s="524" t="s">
        <v>513</v>
      </c>
    </row>
    <row r="867" spans="1:4" x14ac:dyDescent="0.2">
      <c r="A867" s="551"/>
      <c r="B867" s="547"/>
      <c r="C867" s="542"/>
      <c r="D867" s="524" t="s">
        <v>513</v>
      </c>
    </row>
    <row r="868" spans="1:4" x14ac:dyDescent="0.2">
      <c r="A868" s="531" t="s">
        <v>850</v>
      </c>
      <c r="B868" s="535">
        <v>83757735</v>
      </c>
      <c r="C868" s="536" t="s">
        <v>857</v>
      </c>
      <c r="D868" s="524">
        <v>126</v>
      </c>
    </row>
    <row r="869" spans="1:4" x14ac:dyDescent="0.2">
      <c r="A869" s="558"/>
      <c r="B869" s="539"/>
      <c r="C869" s="540"/>
      <c r="D869" s="524" t="s">
        <v>513</v>
      </c>
    </row>
    <row r="870" spans="1:4" s="60" customFormat="1" x14ac:dyDescent="0.2">
      <c r="A870" s="531" t="s">
        <v>851</v>
      </c>
      <c r="B870" s="530">
        <v>85187005</v>
      </c>
      <c r="C870" s="523" t="s">
        <v>337</v>
      </c>
      <c r="D870" s="524">
        <v>46</v>
      </c>
    </row>
    <row r="871" spans="1:4" s="60" customFormat="1" ht="15.75" thickBot="1" x14ac:dyDescent="0.25">
      <c r="A871" s="531"/>
      <c r="B871" s="530"/>
      <c r="C871" s="523"/>
      <c r="D871" s="524"/>
    </row>
    <row r="872" spans="1:4" s="60" customFormat="1" ht="19.5" thickTop="1" thickBot="1" x14ac:dyDescent="0.3">
      <c r="A872" s="544" t="s">
        <v>1270</v>
      </c>
      <c r="B872" s="545"/>
      <c r="C872" s="519"/>
      <c r="D872" s="520"/>
    </row>
    <row r="873" spans="1:4" s="60" customFormat="1" ht="15.75" thickTop="1" x14ac:dyDescent="0.2">
      <c r="A873" s="521"/>
      <c r="B873" s="522"/>
      <c r="C873" s="523"/>
      <c r="D873" s="524" t="s">
        <v>789</v>
      </c>
    </row>
    <row r="874" spans="1:4" s="60" customFormat="1" x14ac:dyDescent="0.2">
      <c r="A874" s="525"/>
      <c r="B874" s="526"/>
      <c r="C874" s="527"/>
      <c r="D874" s="528" t="s">
        <v>1389</v>
      </c>
    </row>
    <row r="875" spans="1:4" s="60" customFormat="1" x14ac:dyDescent="0.2">
      <c r="A875" s="603"/>
      <c r="B875" s="552"/>
      <c r="C875" s="553"/>
      <c r="D875" s="524"/>
    </row>
    <row r="876" spans="1:4" s="60" customFormat="1" x14ac:dyDescent="0.2">
      <c r="A876" s="603" t="s">
        <v>245</v>
      </c>
      <c r="B876" s="552">
        <v>100001680</v>
      </c>
      <c r="C876" s="553"/>
      <c r="D876" s="524">
        <v>1711</v>
      </c>
    </row>
    <row r="877" spans="1:4" s="60" customFormat="1" x14ac:dyDescent="0.2">
      <c r="A877" s="603" t="s">
        <v>246</v>
      </c>
      <c r="B877" s="552">
        <v>100001681</v>
      </c>
      <c r="C877" s="553"/>
      <c r="D877" s="524">
        <v>1840</v>
      </c>
    </row>
    <row r="878" spans="1:4" s="60" customFormat="1" x14ac:dyDescent="0.2">
      <c r="A878" s="603" t="s">
        <v>247</v>
      </c>
      <c r="B878" s="552">
        <v>100001682</v>
      </c>
      <c r="C878" s="553"/>
      <c r="D878" s="524">
        <v>1980</v>
      </c>
    </row>
    <row r="879" spans="1:4" s="60" customFormat="1" x14ac:dyDescent="0.2">
      <c r="A879" s="603" t="s">
        <v>248</v>
      </c>
      <c r="B879" s="552">
        <v>100001683</v>
      </c>
      <c r="C879" s="553"/>
      <c r="D879" s="524">
        <v>2134</v>
      </c>
    </row>
    <row r="880" spans="1:4" s="60" customFormat="1" x14ac:dyDescent="0.2">
      <c r="A880" s="558" t="s">
        <v>513</v>
      </c>
      <c r="B880" s="539"/>
      <c r="C880" s="540"/>
      <c r="D880" s="524" t="s">
        <v>513</v>
      </c>
    </row>
    <row r="881" spans="1:4" s="60" customFormat="1" x14ac:dyDescent="0.2">
      <c r="A881" s="603" t="s">
        <v>249</v>
      </c>
      <c r="B881" s="552">
        <v>100001692</v>
      </c>
      <c r="C881" s="553"/>
      <c r="D881" s="524">
        <v>2402</v>
      </c>
    </row>
    <row r="882" spans="1:4" s="60" customFormat="1" x14ac:dyDescent="0.2">
      <c r="A882" s="548" t="s">
        <v>250</v>
      </c>
      <c r="B882" s="543">
        <v>100001693</v>
      </c>
      <c r="C882" s="542"/>
      <c r="D882" s="524">
        <v>2531</v>
      </c>
    </row>
    <row r="883" spans="1:4" s="60" customFormat="1" x14ac:dyDescent="0.2">
      <c r="A883" s="603" t="s">
        <v>251</v>
      </c>
      <c r="B883" s="552">
        <v>100001694</v>
      </c>
      <c r="C883" s="553"/>
      <c r="D883" s="524">
        <v>2671</v>
      </c>
    </row>
    <row r="884" spans="1:4" s="60" customFormat="1" x14ac:dyDescent="0.2">
      <c r="A884" s="548" t="s">
        <v>252</v>
      </c>
      <c r="B884" s="543">
        <v>100001695</v>
      </c>
      <c r="C884" s="542"/>
      <c r="D884" s="524">
        <v>2825</v>
      </c>
    </row>
    <row r="885" spans="1:4" s="60" customFormat="1" x14ac:dyDescent="0.2">
      <c r="A885" s="548"/>
      <c r="B885" s="543"/>
      <c r="C885" s="542"/>
      <c r="D885" s="524" t="s">
        <v>513</v>
      </c>
    </row>
    <row r="886" spans="1:4" s="60" customFormat="1" x14ac:dyDescent="0.2">
      <c r="A886" s="533" t="s">
        <v>698</v>
      </c>
      <c r="B886" s="543"/>
      <c r="C886" s="542"/>
      <c r="D886" s="524" t="s">
        <v>513</v>
      </c>
    </row>
    <row r="887" spans="1:4" s="60" customFormat="1" x14ac:dyDescent="0.2">
      <c r="A887" s="603"/>
      <c r="B887" s="552"/>
      <c r="C887" s="553"/>
      <c r="D887" s="524" t="s">
        <v>513</v>
      </c>
    </row>
    <row r="888" spans="1:4" s="60" customFormat="1" x14ac:dyDescent="0.2">
      <c r="A888" s="548" t="s">
        <v>871</v>
      </c>
      <c r="B888" s="543">
        <v>85757700</v>
      </c>
      <c r="C888" s="542" t="s">
        <v>894</v>
      </c>
      <c r="D888" s="524">
        <v>696</v>
      </c>
    </row>
    <row r="889" spans="1:4" s="60" customFormat="1" x14ac:dyDescent="0.2">
      <c r="A889" s="603" t="s">
        <v>872</v>
      </c>
      <c r="B889" s="552">
        <v>85757701</v>
      </c>
      <c r="C889" s="553" t="s">
        <v>895</v>
      </c>
      <c r="D889" s="524">
        <v>823</v>
      </c>
    </row>
    <row r="890" spans="1:4" s="60" customFormat="1" x14ac:dyDescent="0.2">
      <c r="A890" s="603" t="s">
        <v>873</v>
      </c>
      <c r="B890" s="552">
        <v>85757702</v>
      </c>
      <c r="C890" s="553" t="s">
        <v>896</v>
      </c>
      <c r="D890" s="524">
        <v>947</v>
      </c>
    </row>
    <row r="891" spans="1:4" s="60" customFormat="1" x14ac:dyDescent="0.2">
      <c r="A891" s="603" t="s">
        <v>874</v>
      </c>
      <c r="B891" s="552">
        <v>85757703</v>
      </c>
      <c r="C891" s="553" t="s">
        <v>897</v>
      </c>
      <c r="D891" s="524">
        <v>1071</v>
      </c>
    </row>
    <row r="892" spans="1:4" s="60" customFormat="1" x14ac:dyDescent="0.2">
      <c r="A892" s="548" t="s">
        <v>513</v>
      </c>
      <c r="B892" s="543"/>
      <c r="C892" s="542"/>
      <c r="D892" s="524" t="s">
        <v>513</v>
      </c>
    </row>
    <row r="893" spans="1:4" s="60" customFormat="1" x14ac:dyDescent="0.2">
      <c r="A893" s="603" t="s">
        <v>875</v>
      </c>
      <c r="B893" s="552">
        <v>85757705</v>
      </c>
      <c r="C893" s="553" t="s">
        <v>898</v>
      </c>
      <c r="D893" s="524">
        <v>359</v>
      </c>
    </row>
    <row r="894" spans="1:4" s="60" customFormat="1" x14ac:dyDescent="0.2">
      <c r="A894" s="603" t="s">
        <v>876</v>
      </c>
      <c r="B894" s="552">
        <v>85757706</v>
      </c>
      <c r="C894" s="553" t="s">
        <v>899</v>
      </c>
      <c r="D894" s="524">
        <v>361</v>
      </c>
    </row>
    <row r="895" spans="1:4" s="60" customFormat="1" x14ac:dyDescent="0.2">
      <c r="A895" s="603" t="s">
        <v>877</v>
      </c>
      <c r="B895" s="552">
        <v>85757707</v>
      </c>
      <c r="C895" s="553" t="s">
        <v>900</v>
      </c>
      <c r="D895" s="524">
        <v>377</v>
      </c>
    </row>
    <row r="896" spans="1:4" s="60" customFormat="1" x14ac:dyDescent="0.2">
      <c r="A896" s="548" t="s">
        <v>878</v>
      </c>
      <c r="B896" s="543">
        <v>85757708</v>
      </c>
      <c r="C896" s="542" t="s">
        <v>901</v>
      </c>
      <c r="D896" s="524">
        <v>407</v>
      </c>
    </row>
    <row r="897" spans="1:4" s="60" customFormat="1" x14ac:dyDescent="0.2">
      <c r="A897" s="603" t="s">
        <v>513</v>
      </c>
      <c r="B897" s="552"/>
      <c r="C897" s="553"/>
      <c r="D897" s="524" t="s">
        <v>513</v>
      </c>
    </row>
    <row r="898" spans="1:4" s="60" customFormat="1" x14ac:dyDescent="0.2">
      <c r="A898" s="603" t="s">
        <v>879</v>
      </c>
      <c r="B898" s="552">
        <v>100001620</v>
      </c>
      <c r="C898" s="553" t="s">
        <v>195</v>
      </c>
      <c r="D898" s="524">
        <v>656</v>
      </c>
    </row>
    <row r="899" spans="1:4" s="60" customFormat="1" x14ac:dyDescent="0.2">
      <c r="A899" s="603" t="s">
        <v>880</v>
      </c>
      <c r="B899" s="552">
        <v>100001623</v>
      </c>
      <c r="C899" s="553" t="s">
        <v>194</v>
      </c>
      <c r="D899" s="524">
        <v>1347</v>
      </c>
    </row>
    <row r="900" spans="1:4" s="60" customFormat="1" ht="15.75" thickBot="1" x14ac:dyDescent="0.25">
      <c r="A900" s="548"/>
      <c r="B900" s="543"/>
      <c r="C900" s="542"/>
      <c r="D900" s="524"/>
    </row>
    <row r="901" spans="1:4" s="60" customFormat="1" ht="19.5" thickTop="1" thickBot="1" x14ac:dyDescent="0.3">
      <c r="A901" s="544" t="s">
        <v>858</v>
      </c>
      <c r="B901" s="552"/>
      <c r="C901" s="553"/>
      <c r="D901" s="524"/>
    </row>
    <row r="902" spans="1:4" s="60" customFormat="1" ht="15.75" thickTop="1" x14ac:dyDescent="0.2">
      <c r="A902" s="521"/>
      <c r="B902" s="522"/>
      <c r="C902" s="523"/>
      <c r="D902" s="524" t="s">
        <v>789</v>
      </c>
    </row>
    <row r="903" spans="1:4" s="60" customFormat="1" x14ac:dyDescent="0.2">
      <c r="A903" s="525"/>
      <c r="B903" s="526"/>
      <c r="C903" s="527"/>
      <c r="D903" s="528" t="s">
        <v>1389</v>
      </c>
    </row>
    <row r="904" spans="1:4" s="60" customFormat="1" x14ac:dyDescent="0.2">
      <c r="A904" s="548"/>
      <c r="B904" s="543"/>
      <c r="C904" s="542"/>
      <c r="D904" s="524"/>
    </row>
    <row r="905" spans="1:4" s="60" customFormat="1" x14ac:dyDescent="0.2">
      <c r="A905" s="603" t="s">
        <v>859</v>
      </c>
      <c r="B905" s="552">
        <v>100001735</v>
      </c>
      <c r="C905" s="553"/>
      <c r="D905" s="524">
        <v>3634</v>
      </c>
    </row>
    <row r="906" spans="1:4" s="60" customFormat="1" x14ac:dyDescent="0.2">
      <c r="A906" s="603" t="s">
        <v>860</v>
      </c>
      <c r="B906" s="552">
        <v>100001736</v>
      </c>
      <c r="C906" s="553"/>
      <c r="D906" s="524">
        <v>3763</v>
      </c>
    </row>
    <row r="907" spans="1:4" s="60" customFormat="1" x14ac:dyDescent="0.2">
      <c r="A907" s="603" t="s">
        <v>861</v>
      </c>
      <c r="B907" s="552">
        <v>100001737</v>
      </c>
      <c r="C907" s="553"/>
      <c r="D907" s="524">
        <v>3903</v>
      </c>
    </row>
    <row r="908" spans="1:4" s="60" customFormat="1" x14ac:dyDescent="0.2">
      <c r="A908" s="603" t="s">
        <v>862</v>
      </c>
      <c r="B908" s="552">
        <v>100001738</v>
      </c>
      <c r="C908" s="553"/>
      <c r="D908" s="524">
        <v>4244</v>
      </c>
    </row>
    <row r="909" spans="1:4" s="60" customFormat="1" x14ac:dyDescent="0.2">
      <c r="A909" s="603" t="s">
        <v>863</v>
      </c>
      <c r="B909" s="552">
        <v>100001739</v>
      </c>
      <c r="C909" s="553"/>
      <c r="D909" s="524">
        <v>4057</v>
      </c>
    </row>
    <row r="910" spans="1:4" s="60" customFormat="1" x14ac:dyDescent="0.2">
      <c r="A910" s="603" t="s">
        <v>864</v>
      </c>
      <c r="B910" s="552">
        <v>100001740</v>
      </c>
      <c r="C910" s="553"/>
      <c r="D910" s="524">
        <v>4398</v>
      </c>
    </row>
    <row r="911" spans="1:4" s="60" customFormat="1" x14ac:dyDescent="0.2">
      <c r="A911" s="558" t="s">
        <v>513</v>
      </c>
      <c r="B911" s="539"/>
      <c r="C911" s="540"/>
      <c r="D911" s="524" t="s">
        <v>513</v>
      </c>
    </row>
    <row r="912" spans="1:4" s="60" customFormat="1" x14ac:dyDescent="0.2">
      <c r="A912" s="603" t="s">
        <v>865</v>
      </c>
      <c r="B912" s="552">
        <v>100001753</v>
      </c>
      <c r="C912" s="553"/>
      <c r="D912" s="524">
        <v>4325</v>
      </c>
    </row>
    <row r="913" spans="1:4" s="60" customFormat="1" x14ac:dyDescent="0.2">
      <c r="A913" s="603" t="s">
        <v>866</v>
      </c>
      <c r="B913" s="552">
        <v>100001754</v>
      </c>
      <c r="C913" s="553"/>
      <c r="D913" s="524">
        <v>4454</v>
      </c>
    </row>
    <row r="914" spans="1:4" s="60" customFormat="1" x14ac:dyDescent="0.2">
      <c r="A914" s="548" t="s">
        <v>867</v>
      </c>
      <c r="B914" s="543">
        <v>100001755</v>
      </c>
      <c r="C914" s="542"/>
      <c r="D914" s="524">
        <v>4594</v>
      </c>
    </row>
    <row r="915" spans="1:4" s="60" customFormat="1" x14ac:dyDescent="0.2">
      <c r="A915" s="603" t="s">
        <v>868</v>
      </c>
      <c r="B915" s="552">
        <v>100001756</v>
      </c>
      <c r="C915" s="553"/>
      <c r="D915" s="524">
        <v>4935</v>
      </c>
    </row>
    <row r="916" spans="1:4" s="60" customFormat="1" x14ac:dyDescent="0.2">
      <c r="A916" s="603" t="s">
        <v>869</v>
      </c>
      <c r="B916" s="552">
        <v>100001757</v>
      </c>
      <c r="C916" s="553"/>
      <c r="D916" s="524">
        <v>4748</v>
      </c>
    </row>
    <row r="917" spans="1:4" s="60" customFormat="1" x14ac:dyDescent="0.2">
      <c r="A917" s="603" t="s">
        <v>870</v>
      </c>
      <c r="B917" s="552">
        <v>100001758</v>
      </c>
      <c r="C917" s="553"/>
      <c r="D917" s="524">
        <v>5089</v>
      </c>
    </row>
    <row r="918" spans="1:4" s="60" customFormat="1" x14ac:dyDescent="0.2">
      <c r="A918" s="603"/>
      <c r="B918" s="552"/>
      <c r="C918" s="553"/>
      <c r="D918" s="524" t="s">
        <v>513</v>
      </c>
    </row>
    <row r="919" spans="1:4" s="60" customFormat="1" x14ac:dyDescent="0.2">
      <c r="A919" s="533" t="s">
        <v>698</v>
      </c>
      <c r="B919" s="552"/>
      <c r="C919" s="553"/>
      <c r="D919" s="524" t="s">
        <v>513</v>
      </c>
    </row>
    <row r="920" spans="1:4" s="60" customFormat="1" x14ac:dyDescent="0.2">
      <c r="A920" s="603"/>
      <c r="B920" s="552"/>
      <c r="C920" s="553"/>
      <c r="D920" s="524" t="s">
        <v>513</v>
      </c>
    </row>
    <row r="921" spans="1:4" s="60" customFormat="1" x14ac:dyDescent="0.2">
      <c r="A921" s="548" t="s">
        <v>871</v>
      </c>
      <c r="B921" s="543">
        <v>85757700</v>
      </c>
      <c r="C921" s="542" t="s">
        <v>894</v>
      </c>
      <c r="D921" s="524">
        <v>696</v>
      </c>
    </row>
    <row r="922" spans="1:4" s="60" customFormat="1" x14ac:dyDescent="0.2">
      <c r="A922" s="603" t="s">
        <v>872</v>
      </c>
      <c r="B922" s="552">
        <v>85757701</v>
      </c>
      <c r="C922" s="553" t="s">
        <v>895</v>
      </c>
      <c r="D922" s="524">
        <v>823</v>
      </c>
    </row>
    <row r="923" spans="1:4" s="60" customFormat="1" x14ac:dyDescent="0.2">
      <c r="A923" s="603" t="s">
        <v>873</v>
      </c>
      <c r="B923" s="552">
        <v>85757702</v>
      </c>
      <c r="C923" s="553" t="s">
        <v>896</v>
      </c>
      <c r="D923" s="524">
        <v>947</v>
      </c>
    </row>
    <row r="924" spans="1:4" s="60" customFormat="1" x14ac:dyDescent="0.2">
      <c r="A924" s="603" t="s">
        <v>874</v>
      </c>
      <c r="B924" s="552">
        <v>85757703</v>
      </c>
      <c r="C924" s="553" t="s">
        <v>897</v>
      </c>
      <c r="D924" s="524">
        <v>1071</v>
      </c>
    </row>
    <row r="925" spans="1:4" s="60" customFormat="1" x14ac:dyDescent="0.2">
      <c r="A925" s="548" t="s">
        <v>513</v>
      </c>
      <c r="B925" s="543"/>
      <c r="C925" s="542"/>
      <c r="D925" s="524" t="s">
        <v>513</v>
      </c>
    </row>
    <row r="926" spans="1:4" s="60" customFormat="1" x14ac:dyDescent="0.2">
      <c r="A926" s="603" t="s">
        <v>875</v>
      </c>
      <c r="B926" s="552">
        <v>85757705</v>
      </c>
      <c r="C926" s="553" t="s">
        <v>898</v>
      </c>
      <c r="D926" s="524">
        <v>359</v>
      </c>
    </row>
    <row r="927" spans="1:4" s="60" customFormat="1" x14ac:dyDescent="0.2">
      <c r="A927" s="603" t="s">
        <v>876</v>
      </c>
      <c r="B927" s="552">
        <v>85757706</v>
      </c>
      <c r="C927" s="553" t="s">
        <v>899</v>
      </c>
      <c r="D927" s="524">
        <v>361</v>
      </c>
    </row>
    <row r="928" spans="1:4" s="60" customFormat="1" x14ac:dyDescent="0.2">
      <c r="A928" s="603" t="s">
        <v>877</v>
      </c>
      <c r="B928" s="552">
        <v>85757707</v>
      </c>
      <c r="C928" s="553" t="s">
        <v>900</v>
      </c>
      <c r="D928" s="524">
        <v>377</v>
      </c>
    </row>
    <row r="929" spans="1:4" s="60" customFormat="1" x14ac:dyDescent="0.2">
      <c r="A929" s="548" t="s">
        <v>878</v>
      </c>
      <c r="B929" s="543">
        <v>85757708</v>
      </c>
      <c r="C929" s="542" t="s">
        <v>901</v>
      </c>
      <c r="D929" s="524">
        <v>407</v>
      </c>
    </row>
    <row r="930" spans="1:4" s="60" customFormat="1" x14ac:dyDescent="0.2">
      <c r="A930" s="603" t="s">
        <v>513</v>
      </c>
      <c r="B930" s="552"/>
      <c r="C930" s="553"/>
      <c r="D930" s="524" t="s">
        <v>513</v>
      </c>
    </row>
    <row r="931" spans="1:4" s="60" customFormat="1" x14ac:dyDescent="0.2">
      <c r="A931" s="603" t="s">
        <v>1271</v>
      </c>
      <c r="B931" s="552">
        <v>100001580</v>
      </c>
      <c r="C931" s="553" t="s">
        <v>902</v>
      </c>
      <c r="D931" s="524">
        <v>1580</v>
      </c>
    </row>
    <row r="932" spans="1:4" s="60" customFormat="1" x14ac:dyDescent="0.2">
      <c r="A932" s="603" t="s">
        <v>1272</v>
      </c>
      <c r="B932" s="552">
        <v>100001581</v>
      </c>
      <c r="C932" s="553" t="s">
        <v>903</v>
      </c>
      <c r="D932" s="524">
        <v>1921</v>
      </c>
    </row>
    <row r="933" spans="1:4" s="60" customFormat="1" x14ac:dyDescent="0.2">
      <c r="A933" s="548" t="s">
        <v>513</v>
      </c>
      <c r="B933" s="543"/>
      <c r="C933" s="542"/>
      <c r="D933" s="524" t="s">
        <v>513</v>
      </c>
    </row>
    <row r="934" spans="1:4" s="60" customFormat="1" x14ac:dyDescent="0.2">
      <c r="A934" s="603" t="s">
        <v>302</v>
      </c>
      <c r="B934" s="552">
        <v>89557001</v>
      </c>
      <c r="C934" s="553" t="s">
        <v>904</v>
      </c>
      <c r="D934" s="524">
        <v>343</v>
      </c>
    </row>
    <row r="935" spans="1:4" s="60" customFormat="1" x14ac:dyDescent="0.2">
      <c r="A935" s="603" t="s">
        <v>303</v>
      </c>
      <c r="B935" s="552">
        <v>89557002</v>
      </c>
      <c r="C935" s="553" t="s">
        <v>905</v>
      </c>
      <c r="D935" s="524">
        <v>343</v>
      </c>
    </row>
    <row r="936" spans="1:4" s="60" customFormat="1" x14ac:dyDescent="0.2">
      <c r="A936" s="548" t="s">
        <v>513</v>
      </c>
      <c r="B936" s="543"/>
      <c r="C936" s="542"/>
      <c r="D936" s="524" t="s">
        <v>513</v>
      </c>
    </row>
    <row r="937" spans="1:4" s="60" customFormat="1" x14ac:dyDescent="0.2">
      <c r="A937" s="603" t="s">
        <v>879</v>
      </c>
      <c r="B937" s="552">
        <v>100001620</v>
      </c>
      <c r="C937" s="553" t="s">
        <v>195</v>
      </c>
      <c r="D937" s="524">
        <v>656</v>
      </c>
    </row>
    <row r="938" spans="1:4" s="60" customFormat="1" x14ac:dyDescent="0.2">
      <c r="A938" s="603" t="s">
        <v>880</v>
      </c>
      <c r="B938" s="552">
        <v>100001623</v>
      </c>
      <c r="C938" s="553" t="s">
        <v>194</v>
      </c>
      <c r="D938" s="524">
        <v>1347</v>
      </c>
    </row>
    <row r="939" spans="1:4" s="60" customFormat="1" x14ac:dyDescent="0.2">
      <c r="A939" s="603"/>
      <c r="B939" s="552"/>
      <c r="C939" s="553"/>
      <c r="D939" s="524"/>
    </row>
    <row r="940" spans="1:4" s="60" customFormat="1" ht="15.75" thickBot="1" x14ac:dyDescent="0.25">
      <c r="A940" s="603"/>
      <c r="B940" s="552"/>
      <c r="C940" s="553"/>
      <c r="D940" s="524"/>
    </row>
    <row r="941" spans="1:4" s="60" customFormat="1" ht="19.5" thickTop="1" thickBot="1" x14ac:dyDescent="0.3">
      <c r="A941" s="545" t="s">
        <v>881</v>
      </c>
      <c r="B941" s="545"/>
      <c r="C941" s="519"/>
      <c r="D941" s="520"/>
    </row>
    <row r="942" spans="1:4" s="60" customFormat="1" ht="15.75" thickTop="1" x14ac:dyDescent="0.2">
      <c r="A942" s="521"/>
      <c r="B942" s="522"/>
      <c r="C942" s="523"/>
      <c r="D942" s="524" t="s">
        <v>789</v>
      </c>
    </row>
    <row r="943" spans="1:4" s="60" customFormat="1" x14ac:dyDescent="0.2">
      <c r="A943" s="525"/>
      <c r="B943" s="526"/>
      <c r="C943" s="527"/>
      <c r="D943" s="528" t="s">
        <v>1389</v>
      </c>
    </row>
    <row r="944" spans="1:4" s="60" customFormat="1" x14ac:dyDescent="0.2">
      <c r="A944" s="521"/>
      <c r="B944" s="522"/>
      <c r="C944" s="523"/>
      <c r="D944" s="524"/>
    </row>
    <row r="945" spans="1:4" s="60" customFormat="1" x14ac:dyDescent="0.2">
      <c r="A945" s="604" t="s">
        <v>882</v>
      </c>
      <c r="B945" s="546"/>
      <c r="C945" s="523"/>
      <c r="D945" s="524"/>
    </row>
    <row r="946" spans="1:4" s="60" customFormat="1" x14ac:dyDescent="0.2">
      <c r="A946" s="521" t="s">
        <v>513</v>
      </c>
      <c r="B946" s="522"/>
      <c r="C946" s="523"/>
      <c r="D946" s="524"/>
    </row>
    <row r="947" spans="1:4" s="60" customFormat="1" x14ac:dyDescent="0.2">
      <c r="A947" s="605" t="s">
        <v>883</v>
      </c>
      <c r="B947" s="522"/>
      <c r="C947" s="523"/>
      <c r="D947" s="524"/>
    </row>
    <row r="948" spans="1:4" s="60" customFormat="1" x14ac:dyDescent="0.2">
      <c r="A948" s="521"/>
      <c r="B948" s="522"/>
      <c r="C948" s="523"/>
      <c r="D948" s="524"/>
    </row>
    <row r="949" spans="1:4" s="60" customFormat="1" x14ac:dyDescent="0.2">
      <c r="A949" s="603" t="s">
        <v>884</v>
      </c>
      <c r="B949" s="552">
        <v>88027318</v>
      </c>
      <c r="C949" s="553" t="s">
        <v>906</v>
      </c>
      <c r="D949" s="524">
        <v>911</v>
      </c>
    </row>
    <row r="950" spans="1:4" s="60" customFormat="1" x14ac:dyDescent="0.2">
      <c r="A950" s="603" t="s">
        <v>885</v>
      </c>
      <c r="B950" s="552">
        <v>88027319</v>
      </c>
      <c r="C950" s="553" t="s">
        <v>907</v>
      </c>
      <c r="D950" s="524">
        <v>849</v>
      </c>
    </row>
    <row r="951" spans="1:4" s="60" customFormat="1" x14ac:dyDescent="0.2">
      <c r="A951" s="603" t="s">
        <v>886</v>
      </c>
      <c r="B951" s="543">
        <v>88027320</v>
      </c>
      <c r="C951" s="542" t="s">
        <v>908</v>
      </c>
      <c r="D951" s="524">
        <v>849</v>
      </c>
    </row>
    <row r="952" spans="1:4" s="60" customFormat="1" x14ac:dyDescent="0.2">
      <c r="A952" s="603" t="s">
        <v>513</v>
      </c>
      <c r="B952" s="543"/>
      <c r="C952" s="542"/>
      <c r="D952" s="524" t="s">
        <v>513</v>
      </c>
    </row>
    <row r="953" spans="1:4" s="60" customFormat="1" x14ac:dyDescent="0.2">
      <c r="A953" s="605" t="s">
        <v>887</v>
      </c>
      <c r="B953" s="605"/>
      <c r="C953" s="542"/>
      <c r="D953" s="524" t="s">
        <v>513</v>
      </c>
    </row>
    <row r="954" spans="1:4" s="60" customFormat="1" x14ac:dyDescent="0.2">
      <c r="A954" s="603"/>
      <c r="B954" s="543"/>
      <c r="C954" s="542"/>
      <c r="D954" s="524" t="s">
        <v>513</v>
      </c>
    </row>
    <row r="955" spans="1:4" s="60" customFormat="1" x14ac:dyDescent="0.2">
      <c r="A955" s="605" t="s">
        <v>888</v>
      </c>
      <c r="B955" s="543"/>
      <c r="C955" s="542"/>
      <c r="D955" s="524" t="s">
        <v>513</v>
      </c>
    </row>
    <row r="956" spans="1:4" s="60" customFormat="1" x14ac:dyDescent="0.2">
      <c r="A956" s="603"/>
      <c r="B956" s="543"/>
      <c r="C956" s="542"/>
      <c r="D956" s="524" t="s">
        <v>513</v>
      </c>
    </row>
    <row r="957" spans="1:4" s="60" customFormat="1" x14ac:dyDescent="0.2">
      <c r="A957" s="603" t="s">
        <v>889</v>
      </c>
      <c r="B957" s="552">
        <v>88027205</v>
      </c>
      <c r="C957" s="553" t="s">
        <v>909</v>
      </c>
      <c r="D957" s="524">
        <v>1764</v>
      </c>
    </row>
    <row r="958" spans="1:4" s="60" customFormat="1" x14ac:dyDescent="0.2">
      <c r="A958" s="521"/>
      <c r="B958" s="522"/>
      <c r="C958" s="523"/>
      <c r="D958" s="524" t="s">
        <v>513</v>
      </c>
    </row>
    <row r="959" spans="1:4" s="60" customFormat="1" x14ac:dyDescent="0.2">
      <c r="A959" s="604" t="s">
        <v>890</v>
      </c>
      <c r="B959" s="522"/>
      <c r="C959" s="523"/>
      <c r="D959" s="524" t="s">
        <v>513</v>
      </c>
    </row>
    <row r="960" spans="1:4" s="60" customFormat="1" x14ac:dyDescent="0.2">
      <c r="A960" s="558"/>
      <c r="B960" s="606"/>
      <c r="C960" s="536"/>
      <c r="D960" s="524" t="s">
        <v>513</v>
      </c>
    </row>
    <row r="961" spans="1:4" s="60" customFormat="1" x14ac:dyDescent="0.2">
      <c r="A961" s="531" t="s">
        <v>455</v>
      </c>
      <c r="B961" s="530">
        <v>88017859</v>
      </c>
      <c r="C961" s="542" t="s">
        <v>87</v>
      </c>
      <c r="D961" s="524">
        <v>50</v>
      </c>
    </row>
    <row r="962" spans="1:4" s="60" customFormat="1" x14ac:dyDescent="0.2">
      <c r="A962" s="531" t="s">
        <v>88</v>
      </c>
      <c r="B962" s="530">
        <v>100012645</v>
      </c>
      <c r="C962" s="542" t="s">
        <v>493</v>
      </c>
      <c r="D962" s="524">
        <v>101</v>
      </c>
    </row>
    <row r="963" spans="1:4" s="60" customFormat="1" x14ac:dyDescent="0.2">
      <c r="A963" s="531" t="s">
        <v>88</v>
      </c>
      <c r="B963" s="530">
        <v>88017855</v>
      </c>
      <c r="C963" s="542" t="s">
        <v>89</v>
      </c>
      <c r="D963" s="524">
        <v>167</v>
      </c>
    </row>
    <row r="964" spans="1:4" s="60" customFormat="1" x14ac:dyDescent="0.2">
      <c r="A964" s="531" t="s">
        <v>90</v>
      </c>
      <c r="B964" s="530">
        <v>88017018</v>
      </c>
      <c r="C964" s="542" t="s">
        <v>91</v>
      </c>
      <c r="D964" s="524">
        <v>304</v>
      </c>
    </row>
    <row r="965" spans="1:4" s="60" customFormat="1" x14ac:dyDescent="0.2">
      <c r="A965" s="532"/>
      <c r="B965" s="543"/>
      <c r="C965" s="542"/>
      <c r="D965" s="524" t="s">
        <v>513</v>
      </c>
    </row>
    <row r="966" spans="1:4" s="60" customFormat="1" x14ac:dyDescent="0.2">
      <c r="A966" s="604" t="s">
        <v>891</v>
      </c>
      <c r="B966" s="552"/>
      <c r="C966" s="553"/>
      <c r="D966" s="524" t="s">
        <v>513</v>
      </c>
    </row>
    <row r="967" spans="1:4" s="60" customFormat="1" x14ac:dyDescent="0.2">
      <c r="A967" s="558"/>
      <c r="B967" s="543"/>
      <c r="C967" s="542"/>
      <c r="D967" s="524" t="s">
        <v>513</v>
      </c>
    </row>
    <row r="968" spans="1:4" s="60" customFormat="1" x14ac:dyDescent="0.2">
      <c r="A968" s="548" t="s">
        <v>111</v>
      </c>
      <c r="B968" s="543">
        <v>85757743</v>
      </c>
      <c r="C968" s="542" t="s">
        <v>112</v>
      </c>
      <c r="D968" s="524">
        <v>190</v>
      </c>
    </row>
    <row r="969" spans="1:4" s="60" customFormat="1" x14ac:dyDescent="0.2">
      <c r="A969" s="532" t="s">
        <v>356</v>
      </c>
      <c r="B969" s="535">
        <v>100018923</v>
      </c>
      <c r="C969" s="542" t="s">
        <v>355</v>
      </c>
      <c r="D969" s="524">
        <v>287</v>
      </c>
    </row>
    <row r="970" spans="1:4" s="60" customFormat="1" x14ac:dyDescent="0.2">
      <c r="A970" s="532" t="s">
        <v>726</v>
      </c>
      <c r="B970" s="530">
        <v>100018924</v>
      </c>
      <c r="C970" s="607"/>
      <c r="D970" s="524">
        <v>133</v>
      </c>
    </row>
    <row r="971" spans="1:4" s="60" customFormat="1" x14ac:dyDescent="0.2">
      <c r="A971" s="550" t="s">
        <v>725</v>
      </c>
      <c r="B971" s="522">
        <v>100013307</v>
      </c>
      <c r="C971" s="523" t="s">
        <v>182</v>
      </c>
      <c r="D971" s="524">
        <v>150</v>
      </c>
    </row>
    <row r="972" spans="1:4" s="60" customFormat="1" x14ac:dyDescent="0.2">
      <c r="A972" s="550" t="s">
        <v>724</v>
      </c>
      <c r="B972" s="522">
        <v>100013306</v>
      </c>
      <c r="C972" s="523" t="s">
        <v>750</v>
      </c>
      <c r="D972" s="524">
        <v>94</v>
      </c>
    </row>
    <row r="973" spans="1:4" s="60" customFormat="1" x14ac:dyDescent="0.2">
      <c r="A973" s="521" t="s">
        <v>109</v>
      </c>
      <c r="B973" s="522">
        <v>85757747</v>
      </c>
      <c r="C973" s="523" t="s">
        <v>110</v>
      </c>
      <c r="D973" s="524">
        <v>109</v>
      </c>
    </row>
    <row r="974" spans="1:4" s="60" customFormat="1" x14ac:dyDescent="0.2">
      <c r="A974" s="521" t="s">
        <v>727</v>
      </c>
      <c r="B974" s="522">
        <v>88017851</v>
      </c>
      <c r="C974" s="523" t="s">
        <v>751</v>
      </c>
      <c r="D974" s="524">
        <v>111</v>
      </c>
    </row>
    <row r="975" spans="1:4" s="60" customFormat="1" x14ac:dyDescent="0.2">
      <c r="A975" s="603" t="s">
        <v>580</v>
      </c>
      <c r="B975" s="552">
        <v>85757742</v>
      </c>
      <c r="C975" s="553" t="s">
        <v>853</v>
      </c>
      <c r="D975" s="524">
        <v>74</v>
      </c>
    </row>
    <row r="976" spans="1:4" s="60" customFormat="1" x14ac:dyDescent="0.2">
      <c r="A976" s="532" t="s">
        <v>843</v>
      </c>
      <c r="B976" s="535">
        <v>88017887</v>
      </c>
      <c r="C976" s="542" t="s">
        <v>854</v>
      </c>
      <c r="D976" s="524">
        <v>66</v>
      </c>
    </row>
    <row r="977" spans="1:4" s="60" customFormat="1" x14ac:dyDescent="0.2">
      <c r="A977" s="558"/>
      <c r="B977" s="522"/>
      <c r="C977" s="523"/>
      <c r="D977" s="524" t="s">
        <v>513</v>
      </c>
    </row>
    <row r="978" spans="1:4" s="60" customFormat="1" x14ac:dyDescent="0.2">
      <c r="A978" s="605" t="s">
        <v>448</v>
      </c>
      <c r="B978" s="552"/>
      <c r="C978" s="553"/>
      <c r="D978" s="524" t="s">
        <v>513</v>
      </c>
    </row>
    <row r="979" spans="1:4" s="60" customFormat="1" x14ac:dyDescent="0.2">
      <c r="A979" s="603"/>
      <c r="B979" s="552"/>
      <c r="C979" s="553"/>
      <c r="D979" s="524" t="s">
        <v>513</v>
      </c>
    </row>
    <row r="980" spans="1:4" s="60" customFormat="1" x14ac:dyDescent="0.2">
      <c r="A980" s="603" t="s">
        <v>117</v>
      </c>
      <c r="B980" s="547">
        <v>100000030</v>
      </c>
      <c r="C980" s="542" t="s">
        <v>118</v>
      </c>
      <c r="D980" s="524">
        <v>51</v>
      </c>
    </row>
    <row r="981" spans="1:4" s="60" customFormat="1" x14ac:dyDescent="0.2">
      <c r="A981" s="603" t="s">
        <v>1243</v>
      </c>
      <c r="B981" s="547">
        <v>100007834</v>
      </c>
      <c r="C981" s="542" t="s">
        <v>184</v>
      </c>
      <c r="D981" s="524">
        <v>347</v>
      </c>
    </row>
    <row r="982" spans="1:4" s="60" customFormat="1" x14ac:dyDescent="0.2">
      <c r="A982" s="603" t="s">
        <v>892</v>
      </c>
      <c r="B982" s="552">
        <v>89557003</v>
      </c>
      <c r="C982" s="553" t="s">
        <v>910</v>
      </c>
      <c r="D982" s="524">
        <v>673</v>
      </c>
    </row>
    <row r="983" spans="1:4" s="60" customFormat="1" x14ac:dyDescent="0.2">
      <c r="A983" s="603" t="s">
        <v>719</v>
      </c>
      <c r="B983" s="552">
        <v>89557009</v>
      </c>
      <c r="C983" s="553" t="s">
        <v>748</v>
      </c>
      <c r="D983" s="524">
        <v>11</v>
      </c>
    </row>
    <row r="984" spans="1:4" s="60" customFormat="1" x14ac:dyDescent="0.2">
      <c r="A984" s="603" t="s">
        <v>846</v>
      </c>
      <c r="B984" s="547">
        <v>100000492</v>
      </c>
      <c r="C984" s="542" t="s">
        <v>855</v>
      </c>
      <c r="D984" s="524">
        <v>64</v>
      </c>
    </row>
    <row r="985" spans="1:4" s="60" customFormat="1" x14ac:dyDescent="0.2">
      <c r="A985" s="521"/>
      <c r="B985" s="522"/>
      <c r="C985" s="523"/>
      <c r="D985" s="524" t="s">
        <v>513</v>
      </c>
    </row>
    <row r="986" spans="1:4" s="60" customFormat="1" x14ac:dyDescent="0.2">
      <c r="A986" s="605" t="s">
        <v>893</v>
      </c>
      <c r="B986" s="552"/>
      <c r="C986" s="553"/>
      <c r="D986" s="524" t="s">
        <v>513</v>
      </c>
    </row>
    <row r="987" spans="1:4" s="60" customFormat="1" x14ac:dyDescent="0.2">
      <c r="A987" s="548"/>
      <c r="B987" s="543"/>
      <c r="C987" s="542"/>
      <c r="D987" s="524" t="s">
        <v>513</v>
      </c>
    </row>
    <row r="988" spans="1:4" s="60" customFormat="1" x14ac:dyDescent="0.2">
      <c r="A988" s="548" t="s">
        <v>1280</v>
      </c>
      <c r="B988" s="543">
        <v>89997001</v>
      </c>
      <c r="C988" s="542" t="s">
        <v>911</v>
      </c>
      <c r="D988" s="524">
        <v>64</v>
      </c>
    </row>
    <row r="989" spans="1:4" s="60" customFormat="1" x14ac:dyDescent="0.2">
      <c r="A989" s="603" t="s">
        <v>513</v>
      </c>
      <c r="B989" s="552"/>
      <c r="C989" s="553"/>
      <c r="D989" s="524" t="s">
        <v>513</v>
      </c>
    </row>
    <row r="990" spans="1:4" s="60" customFormat="1" x14ac:dyDescent="0.2">
      <c r="A990" s="532" t="s">
        <v>1273</v>
      </c>
      <c r="B990" s="535">
        <v>89997060</v>
      </c>
      <c r="C990" s="536" t="s">
        <v>140</v>
      </c>
      <c r="D990" s="524">
        <v>101</v>
      </c>
    </row>
    <row r="991" spans="1:4" s="60" customFormat="1" x14ac:dyDescent="0.2">
      <c r="A991" s="551" t="s">
        <v>1274</v>
      </c>
      <c r="B991" s="547">
        <v>89997061</v>
      </c>
      <c r="C991" s="542" t="s">
        <v>912</v>
      </c>
      <c r="D991" s="524">
        <v>133</v>
      </c>
    </row>
    <row r="992" spans="1:4" s="60" customFormat="1" x14ac:dyDescent="0.2">
      <c r="A992" s="603" t="s">
        <v>513</v>
      </c>
      <c r="B992" s="552"/>
      <c r="C992" s="553"/>
      <c r="D992" s="524" t="s">
        <v>513</v>
      </c>
    </row>
    <row r="993" spans="1:4" s="60" customFormat="1" x14ac:dyDescent="0.2">
      <c r="A993" s="603" t="s">
        <v>322</v>
      </c>
      <c r="B993" s="552">
        <v>89997002</v>
      </c>
      <c r="C993" s="553" t="s">
        <v>142</v>
      </c>
      <c r="D993" s="524">
        <v>121</v>
      </c>
    </row>
    <row r="994" spans="1:4" s="60" customFormat="1" x14ac:dyDescent="0.2">
      <c r="A994" s="548" t="s">
        <v>323</v>
      </c>
      <c r="B994" s="552">
        <v>89997062</v>
      </c>
      <c r="C994" s="553" t="s">
        <v>143</v>
      </c>
      <c r="D994" s="524">
        <v>121</v>
      </c>
    </row>
    <row r="995" spans="1:4" s="60" customFormat="1" x14ac:dyDescent="0.2">
      <c r="A995" s="548" t="s">
        <v>513</v>
      </c>
      <c r="B995" s="552"/>
      <c r="C995" s="553"/>
      <c r="D995" s="524" t="s">
        <v>513</v>
      </c>
    </row>
    <row r="996" spans="1:4" s="60" customFormat="1" x14ac:dyDescent="0.2">
      <c r="A996" s="608" t="s">
        <v>716</v>
      </c>
      <c r="B996" s="535">
        <v>100020164</v>
      </c>
      <c r="C996" s="609" t="s">
        <v>391</v>
      </c>
      <c r="D996" s="524">
        <v>329</v>
      </c>
    </row>
    <row r="997" spans="1:4" s="60" customFormat="1" x14ac:dyDescent="0.2">
      <c r="A997" s="548" t="s">
        <v>513</v>
      </c>
      <c r="B997" s="543"/>
      <c r="C997" s="542"/>
      <c r="D997" s="524" t="s">
        <v>513</v>
      </c>
    </row>
    <row r="998" spans="1:4" s="60" customFormat="1" x14ac:dyDescent="0.2">
      <c r="A998" s="608" t="s">
        <v>717</v>
      </c>
      <c r="B998" s="535">
        <v>100020167</v>
      </c>
      <c r="C998" s="609" t="s">
        <v>393</v>
      </c>
      <c r="D998" s="524">
        <v>643</v>
      </c>
    </row>
    <row r="999" spans="1:4" s="60" customFormat="1" x14ac:dyDescent="0.2">
      <c r="A999" s="608" t="s">
        <v>718</v>
      </c>
      <c r="B999" s="535">
        <v>100020168</v>
      </c>
      <c r="C999" s="609" t="s">
        <v>392</v>
      </c>
      <c r="D999" s="524">
        <v>919</v>
      </c>
    </row>
    <row r="1000" spans="1:4" s="60" customFormat="1" x14ac:dyDescent="0.2">
      <c r="A1000" s="603" t="s">
        <v>513</v>
      </c>
      <c r="B1000" s="552"/>
      <c r="C1000" s="553"/>
      <c r="D1000" s="524" t="s">
        <v>513</v>
      </c>
    </row>
    <row r="1001" spans="1:4" s="60" customFormat="1" x14ac:dyDescent="0.2">
      <c r="A1001" s="608" t="s">
        <v>394</v>
      </c>
      <c r="B1001" s="535">
        <v>100020165</v>
      </c>
      <c r="C1001" s="609" t="s">
        <v>395</v>
      </c>
      <c r="D1001" s="524">
        <v>38</v>
      </c>
    </row>
    <row r="1002" spans="1:4" s="60" customFormat="1" x14ac:dyDescent="0.2">
      <c r="A1002" s="608" t="s">
        <v>397</v>
      </c>
      <c r="B1002" s="535">
        <v>100020166</v>
      </c>
      <c r="C1002" s="609" t="s">
        <v>398</v>
      </c>
      <c r="D1002" s="524">
        <v>119</v>
      </c>
    </row>
    <row r="1003" spans="1:4" s="60" customFormat="1" ht="15.75" thickBot="1" x14ac:dyDescent="0.3">
      <c r="B1003" s="59"/>
    </row>
    <row r="1004" spans="1:4" s="60" customFormat="1" ht="19.5" thickTop="1" thickBot="1" x14ac:dyDescent="0.3">
      <c r="A1004" s="392" t="s">
        <v>913</v>
      </c>
      <c r="B1004" s="392"/>
      <c r="C1004" s="282"/>
      <c r="D1004" s="393"/>
    </row>
    <row r="1005" spans="1:4" s="60" customFormat="1" ht="15.75" thickTop="1" x14ac:dyDescent="0.2">
      <c r="A1005" s="265"/>
      <c r="B1005" s="294"/>
      <c r="C1005" s="283"/>
      <c r="D1005" s="396" t="s">
        <v>789</v>
      </c>
    </row>
    <row r="1006" spans="1:4" s="60" customFormat="1" x14ac:dyDescent="0.2">
      <c r="A1006" s="266"/>
      <c r="B1006" s="295"/>
      <c r="C1006" s="284"/>
      <c r="D1006" s="396" t="s">
        <v>1389</v>
      </c>
    </row>
    <row r="1007" spans="1:4" s="60" customFormat="1" x14ac:dyDescent="0.2">
      <c r="A1007" s="406"/>
      <c r="B1007" s="138"/>
      <c r="C1007" s="283"/>
      <c r="D1007" s="396"/>
    </row>
    <row r="1008" spans="1:4" s="60" customFormat="1" x14ac:dyDescent="0.2">
      <c r="A1008" s="272" t="s">
        <v>914</v>
      </c>
      <c r="B1008" s="155">
        <v>100004256</v>
      </c>
      <c r="C1008" s="401"/>
      <c r="D1008" s="396">
        <v>3012</v>
      </c>
    </row>
    <row r="1009" spans="1:4" s="60" customFormat="1" x14ac:dyDescent="0.2">
      <c r="A1009" s="272" t="s">
        <v>915</v>
      </c>
      <c r="B1009" s="155">
        <v>100004258</v>
      </c>
      <c r="C1009" s="401"/>
      <c r="D1009" s="396">
        <v>3310</v>
      </c>
    </row>
    <row r="1010" spans="1:4" s="60" customFormat="1" x14ac:dyDescent="0.2">
      <c r="A1010" s="272" t="s">
        <v>916</v>
      </c>
      <c r="B1010" s="155">
        <v>100004259</v>
      </c>
      <c r="C1010" s="401"/>
      <c r="D1010" s="396">
        <v>3663</v>
      </c>
    </row>
    <row r="1011" spans="1:4" s="60" customFormat="1" x14ac:dyDescent="0.2">
      <c r="A1011" s="272" t="s">
        <v>917</v>
      </c>
      <c r="B1011" s="405">
        <v>100004260</v>
      </c>
      <c r="C1011" s="401"/>
      <c r="D1011" s="396">
        <v>3937</v>
      </c>
    </row>
    <row r="1012" spans="1:4" s="60" customFormat="1" x14ac:dyDescent="0.2">
      <c r="A1012" s="272" t="s">
        <v>918</v>
      </c>
      <c r="B1012" s="405">
        <v>100004261</v>
      </c>
      <c r="C1012" s="401"/>
      <c r="D1012" s="396">
        <v>4280</v>
      </c>
    </row>
    <row r="1013" spans="1:4" s="60" customFormat="1" x14ac:dyDescent="0.2">
      <c r="A1013" s="272" t="s">
        <v>513</v>
      </c>
      <c r="B1013" s="322"/>
      <c r="C1013" s="401"/>
      <c r="D1013" s="396" t="s">
        <v>513</v>
      </c>
    </row>
    <row r="1014" spans="1:4" s="60" customFormat="1" x14ac:dyDescent="0.2">
      <c r="A1014" s="272" t="s">
        <v>919</v>
      </c>
      <c r="B1014" s="155">
        <v>100004262</v>
      </c>
      <c r="C1014" s="401"/>
      <c r="D1014" s="396">
        <v>3707</v>
      </c>
    </row>
    <row r="1015" spans="1:4" s="60" customFormat="1" x14ac:dyDescent="0.2">
      <c r="A1015" s="272" t="s">
        <v>920</v>
      </c>
      <c r="B1015" s="155">
        <v>100004263</v>
      </c>
      <c r="C1015" s="401"/>
      <c r="D1015" s="396">
        <v>3981</v>
      </c>
    </row>
    <row r="1016" spans="1:4" s="60" customFormat="1" x14ac:dyDescent="0.2">
      <c r="A1016" s="272" t="s">
        <v>921</v>
      </c>
      <c r="B1016" s="155">
        <v>100004264</v>
      </c>
      <c r="C1016" s="401"/>
      <c r="D1016" s="396">
        <v>4324</v>
      </c>
    </row>
    <row r="1017" spans="1:4" s="60" customFormat="1" x14ac:dyDescent="0.2">
      <c r="A1017" s="272" t="s">
        <v>513</v>
      </c>
      <c r="B1017" s="155"/>
      <c r="C1017" s="401"/>
      <c r="D1017" s="396" t="s">
        <v>513</v>
      </c>
    </row>
    <row r="1018" spans="1:4" s="60" customFormat="1" x14ac:dyDescent="0.2">
      <c r="A1018" s="272" t="s">
        <v>922</v>
      </c>
      <c r="B1018" s="155">
        <v>100004275</v>
      </c>
      <c r="C1018" s="401"/>
      <c r="D1018" s="396">
        <v>3703</v>
      </c>
    </row>
    <row r="1019" spans="1:4" s="60" customFormat="1" x14ac:dyDescent="0.2">
      <c r="A1019" s="272" t="s">
        <v>923</v>
      </c>
      <c r="B1019" s="155">
        <v>100004276</v>
      </c>
      <c r="C1019" s="401"/>
      <c r="D1019" s="396">
        <v>4001</v>
      </c>
    </row>
    <row r="1020" spans="1:4" s="60" customFormat="1" x14ac:dyDescent="0.2">
      <c r="A1020" s="272" t="s">
        <v>924</v>
      </c>
      <c r="B1020" s="155">
        <v>100004277</v>
      </c>
      <c r="C1020" s="401"/>
      <c r="D1020" s="396">
        <v>4354</v>
      </c>
    </row>
    <row r="1021" spans="1:4" s="60" customFormat="1" x14ac:dyDescent="0.2">
      <c r="A1021" s="272" t="s">
        <v>925</v>
      </c>
      <c r="B1021" s="405">
        <v>100004278</v>
      </c>
      <c r="C1021" s="401"/>
      <c r="D1021" s="396">
        <v>4628</v>
      </c>
    </row>
    <row r="1022" spans="1:4" s="60" customFormat="1" x14ac:dyDescent="0.2">
      <c r="A1022" s="272" t="s">
        <v>926</v>
      </c>
      <c r="B1022" s="405">
        <v>100004279</v>
      </c>
      <c r="C1022" s="401"/>
      <c r="D1022" s="396">
        <v>4971</v>
      </c>
    </row>
    <row r="1023" spans="1:4" s="60" customFormat="1" x14ac:dyDescent="0.2">
      <c r="A1023" s="272" t="s">
        <v>513</v>
      </c>
      <c r="B1023" s="155"/>
      <c r="C1023" s="401"/>
      <c r="D1023" s="396" t="s">
        <v>513</v>
      </c>
    </row>
    <row r="1024" spans="1:4" s="60" customFormat="1" x14ac:dyDescent="0.2">
      <c r="A1024" s="272" t="s">
        <v>927</v>
      </c>
      <c r="B1024" s="155">
        <v>100004378</v>
      </c>
      <c r="C1024" s="401"/>
      <c r="D1024" s="396">
        <v>4613</v>
      </c>
    </row>
    <row r="1025" spans="1:4" s="60" customFormat="1" x14ac:dyDescent="0.2">
      <c r="A1025" s="272" t="s">
        <v>928</v>
      </c>
      <c r="B1025" s="155">
        <v>100004379</v>
      </c>
      <c r="C1025" s="401"/>
      <c r="D1025" s="396">
        <v>4887</v>
      </c>
    </row>
    <row r="1026" spans="1:4" s="60" customFormat="1" x14ac:dyDescent="0.2">
      <c r="A1026" s="272" t="s">
        <v>929</v>
      </c>
      <c r="B1026" s="155">
        <v>100004390</v>
      </c>
      <c r="C1026" s="401"/>
      <c r="D1026" s="396">
        <v>5230</v>
      </c>
    </row>
    <row r="1027" spans="1:4" s="60" customFormat="1" ht="15.75" thickBot="1" x14ac:dyDescent="0.25">
      <c r="A1027" s="272"/>
      <c r="B1027" s="155"/>
      <c r="C1027" s="401"/>
      <c r="D1027" s="396"/>
    </row>
    <row r="1028" spans="1:4" s="60" customFormat="1" ht="19.5" thickTop="1" thickBot="1" x14ac:dyDescent="0.3">
      <c r="A1028" s="392" t="s">
        <v>930</v>
      </c>
      <c r="B1028" s="392"/>
      <c r="C1028" s="282"/>
      <c r="D1028" s="393"/>
    </row>
    <row r="1029" spans="1:4" s="60" customFormat="1" ht="15.75" thickTop="1" x14ac:dyDescent="0.2">
      <c r="A1029" s="265"/>
      <c r="B1029" s="294"/>
      <c r="C1029" s="283"/>
      <c r="D1029" s="396" t="s">
        <v>789</v>
      </c>
    </row>
    <row r="1030" spans="1:4" s="60" customFormat="1" x14ac:dyDescent="0.2">
      <c r="A1030" s="266"/>
      <c r="B1030" s="295"/>
      <c r="C1030" s="284"/>
      <c r="D1030" s="396" t="s">
        <v>1389</v>
      </c>
    </row>
    <row r="1031" spans="1:4" s="60" customFormat="1" x14ac:dyDescent="0.2">
      <c r="A1031" s="406"/>
      <c r="B1031" s="138"/>
      <c r="C1031" s="283"/>
      <c r="D1031" s="396"/>
    </row>
    <row r="1032" spans="1:4" s="60" customFormat="1" x14ac:dyDescent="0.2">
      <c r="A1032" s="272" t="s">
        <v>275</v>
      </c>
      <c r="B1032" s="155">
        <v>100004285</v>
      </c>
      <c r="C1032" s="286"/>
      <c r="D1032" s="396">
        <v>3012</v>
      </c>
    </row>
    <row r="1033" spans="1:4" s="60" customFormat="1" x14ac:dyDescent="0.2">
      <c r="A1033" s="272" t="s">
        <v>276</v>
      </c>
      <c r="B1033" s="155">
        <v>100004286</v>
      </c>
      <c r="C1033" s="286"/>
      <c r="D1033" s="396">
        <v>3310</v>
      </c>
    </row>
    <row r="1034" spans="1:4" s="60" customFormat="1" x14ac:dyDescent="0.2">
      <c r="A1034" s="272" t="s">
        <v>277</v>
      </c>
      <c r="B1034" s="155">
        <v>100004287</v>
      </c>
      <c r="C1034" s="286"/>
      <c r="D1034" s="396">
        <v>3663</v>
      </c>
    </row>
    <row r="1035" spans="1:4" s="60" customFormat="1" x14ac:dyDescent="0.2">
      <c r="A1035" s="272" t="s">
        <v>278</v>
      </c>
      <c r="B1035" s="155">
        <v>100004288</v>
      </c>
      <c r="C1035" s="286"/>
      <c r="D1035" s="396">
        <v>3937</v>
      </c>
    </row>
    <row r="1036" spans="1:4" s="60" customFormat="1" x14ac:dyDescent="0.2">
      <c r="A1036" s="272" t="s">
        <v>279</v>
      </c>
      <c r="B1036" s="155">
        <v>100004289</v>
      </c>
      <c r="C1036" s="286"/>
      <c r="D1036" s="396">
        <v>4280</v>
      </c>
    </row>
    <row r="1037" spans="1:4" s="60" customFormat="1" x14ac:dyDescent="0.2">
      <c r="A1037" s="272" t="s">
        <v>513</v>
      </c>
      <c r="B1037" s="155"/>
      <c r="C1037" s="401"/>
      <c r="D1037" s="396" t="s">
        <v>513</v>
      </c>
    </row>
    <row r="1038" spans="1:4" s="60" customFormat="1" x14ac:dyDescent="0.2">
      <c r="A1038" s="272" t="s">
        <v>280</v>
      </c>
      <c r="B1038" s="155">
        <v>100004300</v>
      </c>
      <c r="C1038" s="401"/>
      <c r="D1038" s="396">
        <v>3707</v>
      </c>
    </row>
    <row r="1039" spans="1:4" s="60" customFormat="1" x14ac:dyDescent="0.2">
      <c r="A1039" s="272" t="s">
        <v>281</v>
      </c>
      <c r="B1039" s="155">
        <v>100004301</v>
      </c>
      <c r="C1039" s="401"/>
      <c r="D1039" s="396">
        <v>3981</v>
      </c>
    </row>
    <row r="1040" spans="1:4" s="60" customFormat="1" x14ac:dyDescent="0.2">
      <c r="A1040" s="272" t="s">
        <v>282</v>
      </c>
      <c r="B1040" s="155">
        <v>100004302</v>
      </c>
      <c r="C1040" s="401"/>
      <c r="D1040" s="396">
        <v>4324</v>
      </c>
    </row>
    <row r="1041" spans="1:4" s="60" customFormat="1" x14ac:dyDescent="0.2">
      <c r="A1041" s="378" t="s">
        <v>513</v>
      </c>
      <c r="B1041" s="322"/>
      <c r="C1041" s="380"/>
      <c r="D1041" s="396" t="s">
        <v>513</v>
      </c>
    </row>
    <row r="1042" spans="1:4" s="60" customFormat="1" x14ac:dyDescent="0.2">
      <c r="A1042" s="272" t="s">
        <v>283</v>
      </c>
      <c r="B1042" s="155">
        <v>100004313</v>
      </c>
      <c r="C1042" s="401"/>
      <c r="D1042" s="396">
        <v>3703</v>
      </c>
    </row>
    <row r="1043" spans="1:4" s="60" customFormat="1" x14ac:dyDescent="0.2">
      <c r="A1043" s="272" t="s">
        <v>284</v>
      </c>
      <c r="B1043" s="155">
        <v>100004314</v>
      </c>
      <c r="C1043" s="401"/>
      <c r="D1043" s="396">
        <v>4001</v>
      </c>
    </row>
    <row r="1044" spans="1:4" s="60" customFormat="1" x14ac:dyDescent="0.2">
      <c r="A1044" s="272" t="s">
        <v>285</v>
      </c>
      <c r="B1044" s="155">
        <v>100004315</v>
      </c>
      <c r="C1044" s="401"/>
      <c r="D1044" s="396">
        <v>4354</v>
      </c>
    </row>
    <row r="1045" spans="1:4" s="60" customFormat="1" x14ac:dyDescent="0.2">
      <c r="A1045" s="272" t="s">
        <v>286</v>
      </c>
      <c r="B1045" s="155">
        <v>100004316</v>
      </c>
      <c r="C1045" s="401"/>
      <c r="D1045" s="396">
        <v>4628</v>
      </c>
    </row>
    <row r="1046" spans="1:4" s="60" customFormat="1" x14ac:dyDescent="0.2">
      <c r="A1046" s="272" t="s">
        <v>287</v>
      </c>
      <c r="B1046" s="155">
        <v>100004317</v>
      </c>
      <c r="C1046" s="401"/>
      <c r="D1046" s="396">
        <v>4971</v>
      </c>
    </row>
    <row r="1047" spans="1:4" s="60" customFormat="1" x14ac:dyDescent="0.2">
      <c r="A1047" s="272" t="s">
        <v>513</v>
      </c>
      <c r="B1047" s="155"/>
      <c r="C1047" s="401"/>
      <c r="D1047" s="396" t="s">
        <v>513</v>
      </c>
    </row>
    <row r="1048" spans="1:4" s="60" customFormat="1" x14ac:dyDescent="0.2">
      <c r="A1048" s="272" t="s">
        <v>931</v>
      </c>
      <c r="B1048" s="155">
        <v>100004391</v>
      </c>
      <c r="C1048" s="401"/>
      <c r="D1048" s="396">
        <v>4613</v>
      </c>
    </row>
    <row r="1049" spans="1:4" s="60" customFormat="1" x14ac:dyDescent="0.2">
      <c r="A1049" s="272" t="s">
        <v>932</v>
      </c>
      <c r="B1049" s="155">
        <v>100004392</v>
      </c>
      <c r="C1049" s="401"/>
      <c r="D1049" s="396">
        <v>4887</v>
      </c>
    </row>
    <row r="1050" spans="1:4" s="60" customFormat="1" x14ac:dyDescent="0.2">
      <c r="A1050" s="272" t="s">
        <v>933</v>
      </c>
      <c r="B1050" s="155">
        <v>100004393</v>
      </c>
      <c r="C1050" s="401"/>
      <c r="D1050" s="396">
        <v>5230</v>
      </c>
    </row>
    <row r="1051" spans="1:4" s="60" customFormat="1" ht="15.75" thickBot="1" x14ac:dyDescent="0.25">
      <c r="A1051" s="272"/>
      <c r="B1051" s="155"/>
      <c r="C1051" s="401"/>
      <c r="D1051" s="396"/>
    </row>
    <row r="1052" spans="1:4" s="60" customFormat="1" ht="19.5" thickTop="1" thickBot="1" x14ac:dyDescent="0.3">
      <c r="A1052" s="392" t="s">
        <v>934</v>
      </c>
      <c r="B1052" s="392"/>
      <c r="C1052" s="282"/>
      <c r="D1052" s="393"/>
    </row>
    <row r="1053" spans="1:4" s="60" customFormat="1" ht="15.75" thickTop="1" x14ac:dyDescent="0.2">
      <c r="A1053" s="265"/>
      <c r="B1053" s="294"/>
      <c r="C1053" s="283"/>
      <c r="D1053" s="396" t="s">
        <v>789</v>
      </c>
    </row>
    <row r="1054" spans="1:4" s="60" customFormat="1" x14ac:dyDescent="0.2">
      <c r="A1054" s="266"/>
      <c r="B1054" s="295"/>
      <c r="C1054" s="284"/>
      <c r="D1054" s="396" t="s">
        <v>1389</v>
      </c>
    </row>
    <row r="1055" spans="1:4" s="60" customFormat="1" x14ac:dyDescent="0.2">
      <c r="A1055" s="406"/>
      <c r="B1055" s="138"/>
      <c r="C1055" s="283"/>
      <c r="D1055" s="396"/>
    </row>
    <row r="1056" spans="1:4" s="60" customFormat="1" x14ac:dyDescent="0.2">
      <c r="A1056" s="403" t="s">
        <v>935</v>
      </c>
      <c r="B1056" s="407"/>
      <c r="C1056" s="283"/>
      <c r="D1056" s="396"/>
    </row>
    <row r="1057" spans="1:4" s="60" customFormat="1" x14ac:dyDescent="0.2">
      <c r="A1057" s="265" t="s">
        <v>513</v>
      </c>
      <c r="B1057" s="294"/>
      <c r="C1057" s="283"/>
      <c r="D1057" s="396"/>
    </row>
    <row r="1058" spans="1:4" s="60" customFormat="1" x14ac:dyDescent="0.2">
      <c r="A1058" s="272" t="s">
        <v>936</v>
      </c>
      <c r="B1058" s="155">
        <v>100004318</v>
      </c>
      <c r="C1058" s="401"/>
      <c r="D1058" s="396">
        <v>4959</v>
      </c>
    </row>
    <row r="1059" spans="1:4" s="60" customFormat="1" x14ac:dyDescent="0.2">
      <c r="A1059" s="272" t="s">
        <v>937</v>
      </c>
      <c r="B1059" s="155">
        <v>100004319</v>
      </c>
      <c r="C1059" s="401"/>
      <c r="D1059" s="396">
        <v>5300</v>
      </c>
    </row>
    <row r="1060" spans="1:4" s="60" customFormat="1" x14ac:dyDescent="0.2">
      <c r="A1060" s="272" t="s">
        <v>938</v>
      </c>
      <c r="B1060" s="155">
        <v>100004320</v>
      </c>
      <c r="C1060" s="401"/>
      <c r="D1060" s="396">
        <v>5257</v>
      </c>
    </row>
    <row r="1061" spans="1:4" s="60" customFormat="1" x14ac:dyDescent="0.2">
      <c r="A1061" s="272" t="s">
        <v>939</v>
      </c>
      <c r="B1061" s="155">
        <v>100004321</v>
      </c>
      <c r="C1061" s="401"/>
      <c r="D1061" s="396">
        <v>5598</v>
      </c>
    </row>
    <row r="1062" spans="1:4" s="60" customFormat="1" x14ac:dyDescent="0.2">
      <c r="A1062" s="378" t="s">
        <v>513</v>
      </c>
      <c r="B1062" s="322"/>
      <c r="C1062" s="380"/>
      <c r="D1062" s="396" t="s">
        <v>513</v>
      </c>
    </row>
    <row r="1063" spans="1:4" s="60" customFormat="1" x14ac:dyDescent="0.2">
      <c r="A1063" s="272" t="s">
        <v>940</v>
      </c>
      <c r="B1063" s="155">
        <v>100004330</v>
      </c>
      <c r="C1063" s="401"/>
      <c r="D1063" s="396">
        <v>5650</v>
      </c>
    </row>
    <row r="1064" spans="1:4" s="60" customFormat="1" x14ac:dyDescent="0.2">
      <c r="A1064" s="272" t="s">
        <v>941</v>
      </c>
      <c r="B1064" s="155">
        <v>100004331</v>
      </c>
      <c r="C1064" s="401"/>
      <c r="D1064" s="396">
        <v>5991</v>
      </c>
    </row>
    <row r="1065" spans="1:4" s="60" customFormat="1" x14ac:dyDescent="0.2">
      <c r="A1065" s="272" t="s">
        <v>942</v>
      </c>
      <c r="B1065" s="155">
        <v>100004332</v>
      </c>
      <c r="C1065" s="401"/>
      <c r="D1065" s="396">
        <v>5948</v>
      </c>
    </row>
    <row r="1066" spans="1:4" s="60" customFormat="1" x14ac:dyDescent="0.2">
      <c r="A1066" s="272" t="s">
        <v>943</v>
      </c>
      <c r="B1066" s="155">
        <v>100004333</v>
      </c>
      <c r="C1066" s="401"/>
      <c r="D1066" s="396">
        <v>6289</v>
      </c>
    </row>
    <row r="1067" spans="1:4" s="60" customFormat="1" x14ac:dyDescent="0.2">
      <c r="A1067" s="272" t="s">
        <v>513</v>
      </c>
      <c r="B1067" s="155"/>
      <c r="C1067" s="401"/>
      <c r="D1067" s="396" t="s">
        <v>513</v>
      </c>
    </row>
    <row r="1068" spans="1:4" s="60" customFormat="1" x14ac:dyDescent="0.2">
      <c r="A1068" s="403" t="s">
        <v>944</v>
      </c>
      <c r="B1068" s="407"/>
      <c r="C1068" s="283"/>
      <c r="D1068" s="396" t="s">
        <v>513</v>
      </c>
    </row>
    <row r="1069" spans="1:4" s="60" customFormat="1" x14ac:dyDescent="0.2">
      <c r="A1069" s="265" t="s">
        <v>513</v>
      </c>
      <c r="B1069" s="294"/>
      <c r="C1069" s="283"/>
      <c r="D1069" s="396" t="s">
        <v>513</v>
      </c>
    </row>
    <row r="1070" spans="1:4" s="60" customFormat="1" x14ac:dyDescent="0.2">
      <c r="A1070" s="272" t="s">
        <v>945</v>
      </c>
      <c r="B1070" s="155">
        <v>100004334</v>
      </c>
      <c r="C1070" s="401"/>
      <c r="D1070" s="396">
        <v>4959</v>
      </c>
    </row>
    <row r="1071" spans="1:4" s="60" customFormat="1" x14ac:dyDescent="0.2">
      <c r="A1071" s="272" t="s">
        <v>946</v>
      </c>
      <c r="B1071" s="155">
        <v>100004335</v>
      </c>
      <c r="C1071" s="401"/>
      <c r="D1071" s="396">
        <v>5300</v>
      </c>
    </row>
    <row r="1072" spans="1:4" s="60" customFormat="1" x14ac:dyDescent="0.2">
      <c r="A1072" s="272" t="s">
        <v>947</v>
      </c>
      <c r="B1072" s="155">
        <v>100004336</v>
      </c>
      <c r="C1072" s="401"/>
      <c r="D1072" s="396">
        <v>5257</v>
      </c>
    </row>
    <row r="1073" spans="1:4" s="60" customFormat="1" x14ac:dyDescent="0.2">
      <c r="A1073" s="272" t="s">
        <v>948</v>
      </c>
      <c r="B1073" s="155">
        <v>100004337</v>
      </c>
      <c r="C1073" s="401"/>
      <c r="D1073" s="396">
        <v>5598</v>
      </c>
    </row>
    <row r="1074" spans="1:4" s="60" customFormat="1" x14ac:dyDescent="0.2">
      <c r="A1074" s="272" t="s">
        <v>513</v>
      </c>
      <c r="B1074" s="155"/>
      <c r="C1074" s="401"/>
      <c r="D1074" s="396" t="s">
        <v>513</v>
      </c>
    </row>
    <row r="1075" spans="1:4" s="60" customFormat="1" x14ac:dyDescent="0.2">
      <c r="A1075" s="272" t="s">
        <v>949</v>
      </c>
      <c r="B1075" s="155">
        <v>100004347</v>
      </c>
      <c r="C1075" s="401"/>
      <c r="D1075" s="396">
        <v>5650</v>
      </c>
    </row>
    <row r="1076" spans="1:4" s="60" customFormat="1" x14ac:dyDescent="0.2">
      <c r="A1076" s="272" t="s">
        <v>950</v>
      </c>
      <c r="B1076" s="155">
        <v>100004348</v>
      </c>
      <c r="C1076" s="401"/>
      <c r="D1076" s="396">
        <v>5991</v>
      </c>
    </row>
    <row r="1077" spans="1:4" s="60" customFormat="1" x14ac:dyDescent="0.2">
      <c r="A1077" s="272" t="s">
        <v>951</v>
      </c>
      <c r="B1077" s="155">
        <v>100004349</v>
      </c>
      <c r="C1077" s="401"/>
      <c r="D1077" s="396">
        <v>5948</v>
      </c>
    </row>
    <row r="1078" spans="1:4" s="60" customFormat="1" x14ac:dyDescent="0.2">
      <c r="A1078" s="272" t="s">
        <v>952</v>
      </c>
      <c r="B1078" s="155">
        <v>100004360</v>
      </c>
      <c r="C1078" s="401"/>
      <c r="D1078" s="396">
        <v>6289</v>
      </c>
    </row>
    <row r="1079" spans="1:4" s="60" customFormat="1" ht="15.75" thickBot="1" x14ac:dyDescent="0.25">
      <c r="A1079" s="272"/>
      <c r="B1079" s="155"/>
      <c r="C1079" s="401"/>
      <c r="D1079" s="396"/>
    </row>
    <row r="1080" spans="1:4" s="60" customFormat="1" ht="19.5" thickTop="1" thickBot="1" x14ac:dyDescent="0.3">
      <c r="A1080" s="392" t="s">
        <v>953</v>
      </c>
      <c r="B1080" s="392"/>
      <c r="C1080" s="282"/>
      <c r="D1080" s="393"/>
    </row>
    <row r="1081" spans="1:4" s="60" customFormat="1" ht="15.75" thickTop="1" x14ac:dyDescent="0.2">
      <c r="A1081" s="265"/>
      <c r="B1081" s="294"/>
      <c r="C1081" s="283"/>
      <c r="D1081" s="396" t="s">
        <v>789</v>
      </c>
    </row>
    <row r="1082" spans="1:4" s="60" customFormat="1" x14ac:dyDescent="0.2">
      <c r="A1082" s="266"/>
      <c r="B1082" s="295"/>
      <c r="C1082" s="284"/>
      <c r="D1082" s="396" t="s">
        <v>1389</v>
      </c>
    </row>
    <row r="1083" spans="1:4" s="60" customFormat="1" x14ac:dyDescent="0.2">
      <c r="A1083" s="265"/>
      <c r="B1083" s="294"/>
      <c r="C1083" s="283"/>
      <c r="D1083" s="396"/>
    </row>
    <row r="1084" spans="1:4" s="60" customFormat="1" x14ac:dyDescent="0.2">
      <c r="A1084" s="265" t="s">
        <v>954</v>
      </c>
      <c r="B1084" s="155">
        <v>200004483</v>
      </c>
      <c r="C1084" s="287"/>
      <c r="D1084" s="396">
        <v>231</v>
      </c>
    </row>
    <row r="1085" spans="1:4" s="60" customFormat="1" x14ac:dyDescent="0.2">
      <c r="A1085" s="265" t="s">
        <v>955</v>
      </c>
      <c r="B1085" s="294">
        <v>82270002</v>
      </c>
      <c r="C1085" s="283"/>
      <c r="D1085" s="396">
        <v>284</v>
      </c>
    </row>
    <row r="1086" spans="1:4" s="60" customFormat="1" x14ac:dyDescent="0.2">
      <c r="A1086" s="265" t="s">
        <v>956</v>
      </c>
      <c r="B1086" s="294">
        <v>82270003</v>
      </c>
      <c r="C1086" s="283"/>
      <c r="D1086" s="396">
        <v>373</v>
      </c>
    </row>
    <row r="1087" spans="1:4" s="60" customFormat="1" x14ac:dyDescent="0.2">
      <c r="A1087" s="278" t="s">
        <v>513</v>
      </c>
      <c r="B1087" s="155"/>
      <c r="C1087" s="287"/>
      <c r="D1087" s="396" t="s">
        <v>513</v>
      </c>
    </row>
    <row r="1088" spans="1:4" s="60" customFormat="1" x14ac:dyDescent="0.2">
      <c r="A1088" s="278" t="s">
        <v>957</v>
      </c>
      <c r="B1088" s="155">
        <v>100004361</v>
      </c>
      <c r="C1088" s="287" t="s">
        <v>982</v>
      </c>
      <c r="D1088" s="396">
        <v>1753</v>
      </c>
    </row>
    <row r="1089" spans="1:4" s="60" customFormat="1" x14ac:dyDescent="0.2">
      <c r="A1089" s="278" t="s">
        <v>958</v>
      </c>
      <c r="B1089" s="155">
        <v>100004362</v>
      </c>
      <c r="C1089" s="287" t="s">
        <v>983</v>
      </c>
      <c r="D1089" s="396">
        <v>2004</v>
      </c>
    </row>
    <row r="1090" spans="1:4" s="60" customFormat="1" x14ac:dyDescent="0.2">
      <c r="A1090" s="278" t="s">
        <v>959</v>
      </c>
      <c r="B1090" s="155">
        <v>100004363</v>
      </c>
      <c r="C1090" s="287" t="s">
        <v>984</v>
      </c>
      <c r="D1090" s="396">
        <v>2287</v>
      </c>
    </row>
    <row r="1091" spans="1:4" s="60" customFormat="1" x14ac:dyDescent="0.2">
      <c r="A1091" s="278" t="s">
        <v>960</v>
      </c>
      <c r="B1091" s="155">
        <v>100004364</v>
      </c>
      <c r="C1091" s="287" t="s">
        <v>985</v>
      </c>
      <c r="D1091" s="396">
        <v>2534</v>
      </c>
    </row>
    <row r="1092" spans="1:4" s="60" customFormat="1" x14ac:dyDescent="0.2">
      <c r="A1092" s="278" t="s">
        <v>961</v>
      </c>
      <c r="B1092" s="155">
        <v>100004365</v>
      </c>
      <c r="C1092" s="287" t="s">
        <v>986</v>
      </c>
      <c r="D1092" s="396">
        <v>2850</v>
      </c>
    </row>
    <row r="1093" spans="1:4" s="60" customFormat="1" x14ac:dyDescent="0.2">
      <c r="A1093" s="278" t="s">
        <v>513</v>
      </c>
      <c r="B1093" s="155"/>
      <c r="C1093" s="287"/>
      <c r="D1093" s="396" t="s">
        <v>513</v>
      </c>
    </row>
    <row r="1094" spans="1:4" s="60" customFormat="1" x14ac:dyDescent="0.2">
      <c r="A1094" s="278" t="s">
        <v>962</v>
      </c>
      <c r="B1094" s="155">
        <v>100004366</v>
      </c>
      <c r="C1094" s="287" t="s">
        <v>987</v>
      </c>
      <c r="D1094" s="396">
        <v>634</v>
      </c>
    </row>
    <row r="1095" spans="1:4" s="60" customFormat="1" x14ac:dyDescent="0.2">
      <c r="A1095" s="278" t="s">
        <v>963</v>
      </c>
      <c r="B1095" s="155">
        <v>100004367</v>
      </c>
      <c r="C1095" s="287" t="s">
        <v>988</v>
      </c>
      <c r="D1095" s="396">
        <v>654</v>
      </c>
    </row>
    <row r="1096" spans="1:4" s="60" customFormat="1" x14ac:dyDescent="0.2">
      <c r="A1096" s="278" t="s">
        <v>964</v>
      </c>
      <c r="B1096" s="155">
        <v>100004368</v>
      </c>
      <c r="C1096" s="287" t="s">
        <v>989</v>
      </c>
      <c r="D1096" s="396">
        <v>699</v>
      </c>
    </row>
    <row r="1097" spans="1:4" s="60" customFormat="1" x14ac:dyDescent="0.2">
      <c r="A1097" s="278" t="s">
        <v>965</v>
      </c>
      <c r="B1097" s="155">
        <v>100004369</v>
      </c>
      <c r="C1097" s="287" t="s">
        <v>990</v>
      </c>
      <c r="D1097" s="396">
        <v>713</v>
      </c>
    </row>
    <row r="1098" spans="1:4" s="60" customFormat="1" x14ac:dyDescent="0.2">
      <c r="A1098" s="278" t="s">
        <v>966</v>
      </c>
      <c r="B1098" s="155">
        <v>100004370</v>
      </c>
      <c r="C1098" s="287" t="s">
        <v>991</v>
      </c>
      <c r="D1098" s="396">
        <v>797</v>
      </c>
    </row>
    <row r="1099" spans="1:4" s="60" customFormat="1" x14ac:dyDescent="0.2">
      <c r="A1099" s="278" t="s">
        <v>513</v>
      </c>
      <c r="B1099" s="155"/>
      <c r="C1099" s="287"/>
      <c r="D1099" s="396" t="s">
        <v>513</v>
      </c>
    </row>
    <row r="1100" spans="1:4" s="60" customFormat="1" x14ac:dyDescent="0.2">
      <c r="A1100" s="265" t="s">
        <v>967</v>
      </c>
      <c r="B1100" s="155">
        <v>100004371</v>
      </c>
      <c r="C1100" s="287" t="s">
        <v>992</v>
      </c>
      <c r="D1100" s="396">
        <v>603</v>
      </c>
    </row>
    <row r="1101" spans="1:4" s="60" customFormat="1" x14ac:dyDescent="0.2">
      <c r="A1101" s="281" t="s">
        <v>968</v>
      </c>
      <c r="B1101" s="155">
        <v>100019216</v>
      </c>
      <c r="C1101" s="287" t="s">
        <v>993</v>
      </c>
      <c r="D1101" s="396">
        <v>650</v>
      </c>
    </row>
    <row r="1102" spans="1:4" s="60" customFormat="1" x14ac:dyDescent="0.2">
      <c r="A1102" s="281" t="s">
        <v>969</v>
      </c>
      <c r="B1102" s="155">
        <v>100019217</v>
      </c>
      <c r="C1102" s="287" t="s">
        <v>994</v>
      </c>
      <c r="D1102" s="396">
        <v>720</v>
      </c>
    </row>
    <row r="1103" spans="1:4" s="60" customFormat="1" x14ac:dyDescent="0.2">
      <c r="A1103" s="281" t="s">
        <v>970</v>
      </c>
      <c r="B1103" s="155">
        <v>100019218</v>
      </c>
      <c r="C1103" s="287" t="s">
        <v>995</v>
      </c>
      <c r="D1103" s="396">
        <v>747</v>
      </c>
    </row>
    <row r="1104" spans="1:4" s="60" customFormat="1" x14ac:dyDescent="0.2">
      <c r="A1104" s="265" t="s">
        <v>971</v>
      </c>
      <c r="B1104" s="155">
        <v>100004375</v>
      </c>
      <c r="C1104" s="287" t="s">
        <v>996</v>
      </c>
      <c r="D1104" s="396">
        <v>774</v>
      </c>
    </row>
    <row r="1105" spans="1:4" s="60" customFormat="1" x14ac:dyDescent="0.2">
      <c r="A1105" s="272" t="s">
        <v>513</v>
      </c>
      <c r="B1105" s="155"/>
      <c r="C1105" s="401"/>
      <c r="D1105" s="396" t="s">
        <v>513</v>
      </c>
    </row>
    <row r="1106" spans="1:4" s="60" customFormat="1" x14ac:dyDescent="0.2">
      <c r="A1106" s="265" t="s">
        <v>972</v>
      </c>
      <c r="B1106" s="294">
        <v>82277010</v>
      </c>
      <c r="C1106" s="283"/>
      <c r="D1106" s="396">
        <v>7</v>
      </c>
    </row>
    <row r="1107" spans="1:4" s="60" customFormat="1" x14ac:dyDescent="0.2">
      <c r="A1107" s="265" t="s">
        <v>973</v>
      </c>
      <c r="B1107" s="294">
        <v>82277011</v>
      </c>
      <c r="C1107" s="283"/>
      <c r="D1107" s="396">
        <v>9</v>
      </c>
    </row>
    <row r="1108" spans="1:4" s="60" customFormat="1" x14ac:dyDescent="0.2">
      <c r="A1108" s="265" t="s">
        <v>974</v>
      </c>
      <c r="B1108" s="294">
        <v>82277012</v>
      </c>
      <c r="C1108" s="283"/>
      <c r="D1108" s="396">
        <v>10</v>
      </c>
    </row>
    <row r="1109" spans="1:4" s="60" customFormat="1" x14ac:dyDescent="0.2">
      <c r="A1109" s="272" t="s">
        <v>513</v>
      </c>
      <c r="B1109" s="155"/>
      <c r="C1109" s="401"/>
      <c r="D1109" s="396" t="s">
        <v>513</v>
      </c>
    </row>
    <row r="1110" spans="1:4" s="60" customFormat="1" x14ac:dyDescent="0.2">
      <c r="A1110" s="402" t="s">
        <v>879</v>
      </c>
      <c r="B1110" s="299">
        <v>100001620</v>
      </c>
      <c r="C1110" s="379" t="s">
        <v>195</v>
      </c>
      <c r="D1110" s="396">
        <v>656</v>
      </c>
    </row>
    <row r="1111" spans="1:4" s="60" customFormat="1" x14ac:dyDescent="0.2">
      <c r="A1111" s="267" t="s">
        <v>975</v>
      </c>
      <c r="B1111" s="151">
        <v>100004376</v>
      </c>
      <c r="C1111" s="285" t="s">
        <v>196</v>
      </c>
      <c r="D1111" s="396">
        <v>700</v>
      </c>
    </row>
    <row r="1112" spans="1:4" s="60" customFormat="1" x14ac:dyDescent="0.2">
      <c r="A1112" s="402" t="s">
        <v>880</v>
      </c>
      <c r="B1112" s="299">
        <v>100001623</v>
      </c>
      <c r="C1112" s="379" t="s">
        <v>194</v>
      </c>
      <c r="D1112" s="396">
        <v>1347</v>
      </c>
    </row>
    <row r="1113" spans="1:4" s="60" customFormat="1" x14ac:dyDescent="0.2">
      <c r="A1113" s="267" t="s">
        <v>976</v>
      </c>
      <c r="B1113" s="155">
        <v>100004294</v>
      </c>
      <c r="C1113" s="287" t="s">
        <v>166</v>
      </c>
      <c r="D1113" s="396">
        <v>259</v>
      </c>
    </row>
    <row r="1114" spans="1:4" s="60" customFormat="1" x14ac:dyDescent="0.2">
      <c r="A1114" s="272"/>
      <c r="B1114" s="155"/>
      <c r="C1114" s="401"/>
      <c r="D1114" s="396" t="s">
        <v>513</v>
      </c>
    </row>
    <row r="1115" spans="1:4" s="60" customFormat="1" x14ac:dyDescent="0.2">
      <c r="A1115" s="397" t="s">
        <v>977</v>
      </c>
      <c r="B1115" s="322"/>
      <c r="C1115" s="286"/>
      <c r="D1115" s="396" t="s">
        <v>513</v>
      </c>
    </row>
    <row r="1116" spans="1:4" s="60" customFormat="1" x14ac:dyDescent="0.2">
      <c r="A1116" s="272"/>
      <c r="B1116" s="155"/>
      <c r="C1116" s="401"/>
      <c r="D1116" s="396" t="s">
        <v>513</v>
      </c>
    </row>
    <row r="1117" spans="1:4" s="60" customFormat="1" x14ac:dyDescent="0.2">
      <c r="A1117" s="437" t="s">
        <v>1271</v>
      </c>
      <c r="B1117" s="438">
        <v>100001580</v>
      </c>
      <c r="C1117" s="439" t="s">
        <v>902</v>
      </c>
      <c r="D1117" s="433">
        <v>1580</v>
      </c>
    </row>
    <row r="1118" spans="1:4" s="60" customFormat="1" x14ac:dyDescent="0.2">
      <c r="A1118" s="437" t="s">
        <v>1272</v>
      </c>
      <c r="B1118" s="438">
        <v>100001581</v>
      </c>
      <c r="C1118" s="439" t="s">
        <v>903</v>
      </c>
      <c r="D1118" s="433">
        <v>1921</v>
      </c>
    </row>
    <row r="1119" spans="1:4" s="60" customFormat="1" x14ac:dyDescent="0.2">
      <c r="A1119" s="402" t="s">
        <v>513</v>
      </c>
      <c r="B1119" s="299"/>
      <c r="C1119" s="379"/>
      <c r="D1119" s="396" t="s">
        <v>513</v>
      </c>
    </row>
    <row r="1120" spans="1:4" s="60" customFormat="1" x14ac:dyDescent="0.2">
      <c r="A1120" s="447" t="s">
        <v>1275</v>
      </c>
      <c r="B1120" s="441">
        <v>89997045</v>
      </c>
      <c r="C1120" s="443" t="s">
        <v>997</v>
      </c>
      <c r="D1120" s="433">
        <v>367</v>
      </c>
    </row>
    <row r="1121" spans="1:4" s="60" customFormat="1" ht="15.75" thickBot="1" x14ac:dyDescent="0.25">
      <c r="A1121" s="391"/>
      <c r="B1121" s="340"/>
      <c r="C1121" s="409"/>
      <c r="D1121" s="396"/>
    </row>
    <row r="1122" spans="1:4" s="60" customFormat="1" ht="19.5" thickTop="1" thickBot="1" x14ac:dyDescent="0.3">
      <c r="A1122" s="392" t="s">
        <v>978</v>
      </c>
      <c r="B1122" s="392"/>
      <c r="C1122" s="282"/>
      <c r="D1122" s="393"/>
    </row>
    <row r="1123" spans="1:4" s="60" customFormat="1" ht="15.75" thickTop="1" x14ac:dyDescent="0.2">
      <c r="A1123" s="265"/>
      <c r="B1123" s="294"/>
      <c r="C1123" s="283"/>
      <c r="D1123" s="396" t="s">
        <v>789</v>
      </c>
    </row>
    <row r="1124" spans="1:4" s="60" customFormat="1" x14ac:dyDescent="0.2">
      <c r="A1124" s="266"/>
      <c r="B1124" s="295"/>
      <c r="C1124" s="284"/>
      <c r="D1124" s="396" t="s">
        <v>1389</v>
      </c>
    </row>
    <row r="1125" spans="1:4" s="60" customFormat="1" x14ac:dyDescent="0.2">
      <c r="A1125" s="265"/>
      <c r="B1125" s="294"/>
      <c r="C1125" s="291"/>
      <c r="D1125" s="396"/>
    </row>
    <row r="1126" spans="1:4" s="60" customFormat="1" x14ac:dyDescent="0.2">
      <c r="A1126" s="403" t="s">
        <v>979</v>
      </c>
      <c r="B1126" s="294"/>
      <c r="C1126" s="291"/>
      <c r="D1126" s="396"/>
    </row>
    <row r="1127" spans="1:4" s="60" customFormat="1" x14ac:dyDescent="0.2">
      <c r="A1127" s="403"/>
      <c r="B1127" s="294"/>
      <c r="C1127" s="291"/>
      <c r="D1127" s="396"/>
    </row>
    <row r="1128" spans="1:4" s="60" customFormat="1" x14ac:dyDescent="0.2">
      <c r="A1128" s="272" t="s">
        <v>455</v>
      </c>
      <c r="B1128" s="155">
        <v>88017859</v>
      </c>
      <c r="C1128" s="285" t="s">
        <v>87</v>
      </c>
      <c r="D1128" s="396">
        <v>50</v>
      </c>
    </row>
    <row r="1129" spans="1:4" s="60" customFormat="1" x14ac:dyDescent="0.2">
      <c r="A1129" s="278" t="s">
        <v>88</v>
      </c>
      <c r="B1129" s="138">
        <v>100012645</v>
      </c>
      <c r="C1129" s="285" t="s">
        <v>493</v>
      </c>
      <c r="D1129" s="396">
        <v>101</v>
      </c>
    </row>
    <row r="1130" spans="1:4" s="60" customFormat="1" x14ac:dyDescent="0.2">
      <c r="A1130" s="265" t="s">
        <v>88</v>
      </c>
      <c r="B1130" s="149">
        <v>88017855</v>
      </c>
      <c r="C1130" s="286" t="s">
        <v>89</v>
      </c>
      <c r="D1130" s="396">
        <v>167</v>
      </c>
    </row>
    <row r="1131" spans="1:4" s="60" customFormat="1" x14ac:dyDescent="0.2">
      <c r="A1131" s="278" t="s">
        <v>90</v>
      </c>
      <c r="B1131" s="155">
        <v>88017018</v>
      </c>
      <c r="C1131" s="287" t="s">
        <v>91</v>
      </c>
      <c r="D1131" s="396">
        <v>304</v>
      </c>
    </row>
    <row r="1132" spans="1:4" s="60" customFormat="1" x14ac:dyDescent="0.2">
      <c r="A1132" s="391"/>
      <c r="B1132" s="149"/>
      <c r="C1132" s="286"/>
      <c r="D1132" s="396" t="s">
        <v>513</v>
      </c>
    </row>
    <row r="1133" spans="1:4" s="60" customFormat="1" x14ac:dyDescent="0.2">
      <c r="A1133" s="403" t="s">
        <v>980</v>
      </c>
      <c r="B1133" s="299"/>
      <c r="C1133" s="379"/>
      <c r="D1133" s="396" t="s">
        <v>513</v>
      </c>
    </row>
    <row r="1134" spans="1:4" s="60" customFormat="1" x14ac:dyDescent="0.2">
      <c r="A1134" s="403"/>
      <c r="B1134" s="299"/>
      <c r="C1134" s="379"/>
      <c r="D1134" s="396" t="s">
        <v>513</v>
      </c>
    </row>
    <row r="1135" spans="1:4" s="60" customFormat="1" x14ac:dyDescent="0.2">
      <c r="A1135" s="278" t="s">
        <v>976</v>
      </c>
      <c r="B1135" s="155">
        <v>100004294</v>
      </c>
      <c r="C1135" s="287" t="s">
        <v>166</v>
      </c>
      <c r="D1135" s="396">
        <v>259</v>
      </c>
    </row>
    <row r="1136" spans="1:4" s="60" customFormat="1" x14ac:dyDescent="0.2">
      <c r="A1136" s="278" t="s">
        <v>175</v>
      </c>
      <c r="B1136" s="155">
        <v>88017017</v>
      </c>
      <c r="C1136" s="285" t="s">
        <v>167</v>
      </c>
      <c r="D1136" s="396">
        <v>67</v>
      </c>
    </row>
    <row r="1137" spans="1:4" s="60" customFormat="1" x14ac:dyDescent="0.2">
      <c r="A1137" s="278" t="s">
        <v>111</v>
      </c>
      <c r="B1137" s="408">
        <v>85757743</v>
      </c>
      <c r="C1137" s="286" t="s">
        <v>112</v>
      </c>
      <c r="D1137" s="396">
        <v>190</v>
      </c>
    </row>
    <row r="1138" spans="1:4" s="60" customFormat="1" x14ac:dyDescent="0.2">
      <c r="A1138" s="278" t="s">
        <v>580</v>
      </c>
      <c r="B1138" s="138">
        <v>85757742</v>
      </c>
      <c r="C1138" s="285" t="s">
        <v>853</v>
      </c>
      <c r="D1138" s="396">
        <v>74</v>
      </c>
    </row>
    <row r="1139" spans="1:4" s="60" customFormat="1" x14ac:dyDescent="0.2">
      <c r="A1139" s="278" t="s">
        <v>356</v>
      </c>
      <c r="B1139" s="155">
        <v>100018923</v>
      </c>
      <c r="C1139" s="285" t="s">
        <v>355</v>
      </c>
      <c r="D1139" s="396">
        <v>287</v>
      </c>
    </row>
    <row r="1140" spans="1:4" s="60" customFormat="1" x14ac:dyDescent="0.2">
      <c r="A1140" s="278" t="s">
        <v>726</v>
      </c>
      <c r="B1140" s="138">
        <v>100018924</v>
      </c>
      <c r="C1140" s="337" t="s">
        <v>386</v>
      </c>
      <c r="D1140" s="396">
        <v>133</v>
      </c>
    </row>
    <row r="1141" spans="1:4" s="60" customFormat="1" x14ac:dyDescent="0.2">
      <c r="A1141" s="278" t="s">
        <v>725</v>
      </c>
      <c r="B1141" s="294">
        <v>100013307</v>
      </c>
      <c r="C1141" s="291" t="s">
        <v>182</v>
      </c>
      <c r="D1141" s="396">
        <v>150</v>
      </c>
    </row>
    <row r="1142" spans="1:4" s="60" customFormat="1" x14ac:dyDescent="0.2">
      <c r="A1142" s="278" t="s">
        <v>724</v>
      </c>
      <c r="B1142" s="294">
        <v>100013306</v>
      </c>
      <c r="C1142" s="291" t="s">
        <v>750</v>
      </c>
      <c r="D1142" s="396">
        <v>94</v>
      </c>
    </row>
    <row r="1143" spans="1:4" s="60" customFormat="1" x14ac:dyDescent="0.2">
      <c r="A1143" s="278" t="s">
        <v>109</v>
      </c>
      <c r="B1143" s="294">
        <v>85757747</v>
      </c>
      <c r="C1143" s="283" t="s">
        <v>110</v>
      </c>
      <c r="D1143" s="396">
        <v>109</v>
      </c>
    </row>
    <row r="1144" spans="1:4" s="60" customFormat="1" x14ac:dyDescent="0.2">
      <c r="A1144" s="278" t="s">
        <v>843</v>
      </c>
      <c r="B1144" s="155">
        <v>88017887</v>
      </c>
      <c r="C1144" s="285" t="s">
        <v>854</v>
      </c>
      <c r="D1144" s="396">
        <v>66</v>
      </c>
    </row>
    <row r="1145" spans="1:4" s="60" customFormat="1" x14ac:dyDescent="0.2">
      <c r="A1145" s="278" t="s">
        <v>727</v>
      </c>
      <c r="B1145" s="294">
        <v>88017851</v>
      </c>
      <c r="C1145" s="283" t="s">
        <v>751</v>
      </c>
      <c r="D1145" s="396">
        <v>111</v>
      </c>
    </row>
    <row r="1146" spans="1:4" s="60" customFormat="1" x14ac:dyDescent="0.2">
      <c r="A1146" s="402"/>
      <c r="B1146" s="299"/>
      <c r="C1146" s="379"/>
      <c r="D1146" s="396" t="s">
        <v>513</v>
      </c>
    </row>
    <row r="1147" spans="1:4" s="60" customFormat="1" x14ac:dyDescent="0.2">
      <c r="A1147" s="404" t="s">
        <v>981</v>
      </c>
      <c r="B1147" s="299"/>
      <c r="C1147" s="379"/>
      <c r="D1147" s="396" t="s">
        <v>513</v>
      </c>
    </row>
    <row r="1148" spans="1:4" s="60" customFormat="1" x14ac:dyDescent="0.2">
      <c r="A1148" s="404"/>
      <c r="B1148" s="299"/>
      <c r="C1148" s="379"/>
      <c r="D1148" s="396" t="s">
        <v>513</v>
      </c>
    </row>
    <row r="1149" spans="1:4" s="60" customFormat="1" x14ac:dyDescent="0.2">
      <c r="A1149" s="402" t="s">
        <v>846</v>
      </c>
      <c r="B1149" s="299">
        <v>100000492</v>
      </c>
      <c r="C1149" s="379" t="s">
        <v>855</v>
      </c>
      <c r="D1149" s="396">
        <v>64</v>
      </c>
    </row>
    <row r="1150" spans="1:4" s="60" customFormat="1" x14ac:dyDescent="0.2">
      <c r="A1150" s="402" t="s">
        <v>892</v>
      </c>
      <c r="B1150" s="299">
        <v>89557003</v>
      </c>
      <c r="C1150" s="379" t="s">
        <v>910</v>
      </c>
      <c r="D1150" s="396">
        <v>673</v>
      </c>
    </row>
    <row r="1151" spans="1:4" s="60" customFormat="1" x14ac:dyDescent="0.2">
      <c r="A1151" s="265" t="s">
        <v>719</v>
      </c>
      <c r="B1151" s="299">
        <v>89557009</v>
      </c>
      <c r="C1151" s="379" t="s">
        <v>748</v>
      </c>
      <c r="D1151" s="396">
        <v>11</v>
      </c>
    </row>
    <row r="1152" spans="1:4" s="60" customFormat="1" x14ac:dyDescent="0.2">
      <c r="A1152" s="272" t="s">
        <v>117</v>
      </c>
      <c r="B1152" s="151">
        <v>100000030</v>
      </c>
      <c r="C1152" s="286" t="s">
        <v>118</v>
      </c>
      <c r="D1152" s="396">
        <v>51</v>
      </c>
    </row>
    <row r="1153" spans="1:4" s="60" customFormat="1" x14ac:dyDescent="0.2">
      <c r="A1153" s="334" t="s">
        <v>1244</v>
      </c>
      <c r="B1153" s="294">
        <v>100007835</v>
      </c>
      <c r="C1153" s="285" t="s">
        <v>998</v>
      </c>
      <c r="D1153" s="394">
        <v>337</v>
      </c>
    </row>
    <row r="1154" spans="1:4" s="60" customFormat="1" x14ac:dyDescent="0.2">
      <c r="A1154" s="334" t="s">
        <v>1245</v>
      </c>
      <c r="B1154" s="294">
        <v>100007836</v>
      </c>
      <c r="C1154" s="285" t="s">
        <v>168</v>
      </c>
      <c r="D1154" s="394">
        <v>364</v>
      </c>
    </row>
    <row r="1155" spans="1:4" s="60" customFormat="1" ht="15.75" thickBot="1" x14ac:dyDescent="0.3">
      <c r="B1155" s="59"/>
    </row>
    <row r="1156" spans="1:4" s="60" customFormat="1" ht="19.5" thickTop="1" thickBot="1" x14ac:dyDescent="0.3">
      <c r="A1156" s="392" t="s">
        <v>1298</v>
      </c>
      <c r="B1156" s="392"/>
      <c r="C1156" s="282"/>
      <c r="D1156" s="393"/>
    </row>
    <row r="1157" spans="1:4" s="60" customFormat="1" ht="15.75" thickTop="1" x14ac:dyDescent="0.2">
      <c r="A1157" s="265"/>
      <c r="B1157" s="294"/>
      <c r="C1157" s="283"/>
      <c r="D1157" s="394" t="s">
        <v>789</v>
      </c>
    </row>
    <row r="1158" spans="1:4" s="60" customFormat="1" x14ac:dyDescent="0.2">
      <c r="A1158" s="266"/>
      <c r="B1158" s="295"/>
      <c r="C1158" s="284"/>
      <c r="D1158" s="395" t="s">
        <v>1389</v>
      </c>
    </row>
    <row r="1159" spans="1:4" s="60" customFormat="1" x14ac:dyDescent="0.2">
      <c r="A1159" s="265"/>
      <c r="B1159" s="294"/>
      <c r="C1159" s="283"/>
      <c r="D1159" s="396"/>
    </row>
    <row r="1160" spans="1:4" s="60" customFormat="1" x14ac:dyDescent="0.2">
      <c r="A1160" s="268" t="s">
        <v>999</v>
      </c>
      <c r="B1160" s="322"/>
      <c r="C1160" s="286"/>
      <c r="D1160" s="396"/>
    </row>
    <row r="1161" spans="1:4" s="60" customFormat="1" x14ac:dyDescent="0.2">
      <c r="A1161" s="276" t="s">
        <v>513</v>
      </c>
      <c r="B1161" s="271"/>
      <c r="C1161" s="286"/>
      <c r="D1161" s="396"/>
    </row>
    <row r="1162" spans="1:4" s="60" customFormat="1" x14ac:dyDescent="0.2">
      <c r="A1162" s="562" t="s">
        <v>1292</v>
      </c>
      <c r="B1162" s="152">
        <v>100007702</v>
      </c>
      <c r="C1162" s="286"/>
      <c r="D1162" s="506">
        <v>4234</v>
      </c>
    </row>
    <row r="1163" spans="1:4" s="60" customFormat="1" x14ac:dyDescent="0.2">
      <c r="A1163" s="562" t="s">
        <v>1293</v>
      </c>
      <c r="B1163" s="152">
        <v>100007703</v>
      </c>
      <c r="C1163" s="286"/>
      <c r="D1163" s="506">
        <v>4736</v>
      </c>
    </row>
    <row r="1164" spans="1:4" s="60" customFormat="1" x14ac:dyDescent="0.2">
      <c r="A1164" s="562" t="s">
        <v>513</v>
      </c>
      <c r="B1164" s="152"/>
      <c r="C1164" s="286"/>
      <c r="D1164" s="509"/>
    </row>
    <row r="1165" spans="1:4" s="60" customFormat="1" x14ac:dyDescent="0.2">
      <c r="A1165" s="562" t="s">
        <v>1294</v>
      </c>
      <c r="B1165" s="152">
        <v>100007704</v>
      </c>
      <c r="C1165" s="286"/>
      <c r="D1165" s="506">
        <v>4581</v>
      </c>
    </row>
    <row r="1166" spans="1:4" s="60" customFormat="1" x14ac:dyDescent="0.2">
      <c r="A1166" s="562" t="s">
        <v>1295</v>
      </c>
      <c r="B1166" s="152">
        <v>100007705</v>
      </c>
      <c r="C1166" s="286"/>
      <c r="D1166" s="506">
        <v>5083</v>
      </c>
    </row>
    <row r="1167" spans="1:4" s="60" customFormat="1" x14ac:dyDescent="0.2">
      <c r="A1167" s="562" t="s">
        <v>513</v>
      </c>
      <c r="B1167" s="152"/>
      <c r="C1167" s="286"/>
      <c r="D1167" s="509"/>
    </row>
    <row r="1168" spans="1:4" s="60" customFormat="1" x14ac:dyDescent="0.2">
      <c r="A1168" s="562" t="s">
        <v>1296</v>
      </c>
      <c r="B1168" s="152">
        <v>100007706</v>
      </c>
      <c r="C1168" s="286"/>
      <c r="D1168" s="506">
        <v>5201</v>
      </c>
    </row>
    <row r="1169" spans="1:4" s="60" customFormat="1" x14ac:dyDescent="0.2">
      <c r="A1169" s="562" t="s">
        <v>1297</v>
      </c>
      <c r="B1169" s="152">
        <v>100007707</v>
      </c>
      <c r="C1169" s="286"/>
      <c r="D1169" s="506">
        <v>5703</v>
      </c>
    </row>
    <row r="1170" spans="1:4" s="60" customFormat="1" x14ac:dyDescent="0.2">
      <c r="A1170" s="276"/>
      <c r="B1170" s="151"/>
      <c r="C1170" s="286"/>
      <c r="D1170" s="396" t="s">
        <v>513</v>
      </c>
    </row>
    <row r="1171" spans="1:4" s="60" customFormat="1" x14ac:dyDescent="0.2">
      <c r="A1171" s="397" t="s">
        <v>698</v>
      </c>
      <c r="B1171" s="322"/>
      <c r="C1171" s="286"/>
      <c r="D1171" s="396" t="s">
        <v>513</v>
      </c>
    </row>
    <row r="1172" spans="1:4" s="60" customFormat="1" x14ac:dyDescent="0.2">
      <c r="A1172" s="276"/>
      <c r="B1172" s="412"/>
      <c r="C1172" s="286"/>
      <c r="D1172" s="396" t="s">
        <v>513</v>
      </c>
    </row>
    <row r="1173" spans="1:4" s="60" customFormat="1" x14ac:dyDescent="0.2">
      <c r="A1173" s="562" t="s">
        <v>1299</v>
      </c>
      <c r="B1173" s="152">
        <v>100007591</v>
      </c>
      <c r="C1173" s="563" t="s">
        <v>1304</v>
      </c>
      <c r="D1173" s="506">
        <v>3341</v>
      </c>
    </row>
    <row r="1174" spans="1:4" s="60" customFormat="1" x14ac:dyDescent="0.2">
      <c r="A1174" s="562" t="s">
        <v>1300</v>
      </c>
      <c r="B1174" s="152">
        <v>100007592</v>
      </c>
      <c r="C1174" s="563" t="s">
        <v>1305</v>
      </c>
      <c r="D1174" s="506">
        <v>3843</v>
      </c>
    </row>
    <row r="1175" spans="1:4" s="60" customFormat="1" x14ac:dyDescent="0.2">
      <c r="A1175" s="562" t="s">
        <v>513</v>
      </c>
      <c r="B1175" s="152"/>
      <c r="C1175" s="563"/>
      <c r="D1175" s="509"/>
    </row>
    <row r="1176" spans="1:4" s="60" customFormat="1" x14ac:dyDescent="0.2">
      <c r="A1176" s="562" t="s">
        <v>1000</v>
      </c>
      <c r="B1176" s="152">
        <v>100007593</v>
      </c>
      <c r="C1176" s="563" t="s">
        <v>197</v>
      </c>
      <c r="D1176" s="506">
        <v>847</v>
      </c>
    </row>
    <row r="1177" spans="1:4" s="60" customFormat="1" x14ac:dyDescent="0.2">
      <c r="A1177" s="562" t="s">
        <v>1001</v>
      </c>
      <c r="B1177" s="152">
        <v>100007594</v>
      </c>
      <c r="C1177" s="563" t="s">
        <v>1053</v>
      </c>
      <c r="D1177" s="506">
        <v>1194</v>
      </c>
    </row>
    <row r="1178" spans="1:4" s="60" customFormat="1" x14ac:dyDescent="0.2">
      <c r="A1178" s="562" t="s">
        <v>1002</v>
      </c>
      <c r="B1178" s="152">
        <v>100007595</v>
      </c>
      <c r="C1178" s="563" t="s">
        <v>198</v>
      </c>
      <c r="D1178" s="506">
        <v>1814</v>
      </c>
    </row>
    <row r="1179" spans="1:4" s="60" customFormat="1" x14ac:dyDescent="0.2">
      <c r="A1179" s="562" t="s">
        <v>513</v>
      </c>
      <c r="B1179" s="152"/>
      <c r="C1179" s="563"/>
      <c r="D1179" s="509"/>
    </row>
    <row r="1180" spans="1:4" s="60" customFormat="1" x14ac:dyDescent="0.2">
      <c r="A1180" s="562" t="s">
        <v>1301</v>
      </c>
      <c r="B1180" s="152">
        <v>100018038</v>
      </c>
      <c r="C1180" s="563" t="s">
        <v>1306</v>
      </c>
      <c r="D1180" s="506">
        <v>46</v>
      </c>
    </row>
    <row r="1181" spans="1:4" s="60" customFormat="1" x14ac:dyDescent="0.2">
      <c r="A1181" s="562" t="s">
        <v>1302</v>
      </c>
      <c r="B1181" s="152">
        <v>100018057</v>
      </c>
      <c r="C1181" s="563" t="s">
        <v>1307</v>
      </c>
      <c r="D1181" s="506">
        <v>46</v>
      </c>
    </row>
    <row r="1182" spans="1:4" s="60" customFormat="1" x14ac:dyDescent="0.2">
      <c r="A1182" s="562" t="s">
        <v>1303</v>
      </c>
      <c r="B1182" s="152">
        <v>100018058</v>
      </c>
      <c r="C1182" s="563" t="s">
        <v>1308</v>
      </c>
      <c r="D1182" s="506">
        <v>46</v>
      </c>
    </row>
    <row r="1183" spans="1:4" s="60" customFormat="1" x14ac:dyDescent="0.2">
      <c r="A1183" s="276" t="s">
        <v>513</v>
      </c>
      <c r="B1183" s="151"/>
      <c r="C1183" s="286"/>
      <c r="D1183" s="396" t="s">
        <v>513</v>
      </c>
    </row>
    <row r="1184" spans="1:4" s="60" customFormat="1" x14ac:dyDescent="0.2">
      <c r="A1184" s="410" t="s">
        <v>944</v>
      </c>
      <c r="B1184" s="411"/>
      <c r="C1184" s="286"/>
      <c r="D1184" s="396" t="s">
        <v>513</v>
      </c>
    </row>
    <row r="1185" spans="1:4" s="60" customFormat="1" x14ac:dyDescent="0.2">
      <c r="A1185" s="276" t="s">
        <v>513</v>
      </c>
      <c r="B1185" s="151"/>
      <c r="C1185" s="286"/>
      <c r="D1185" s="396" t="s">
        <v>513</v>
      </c>
    </row>
    <row r="1186" spans="1:4" s="60" customFormat="1" x14ac:dyDescent="0.2">
      <c r="A1186" s="548" t="s">
        <v>1003</v>
      </c>
      <c r="B1186" s="547">
        <v>100007669</v>
      </c>
      <c r="C1186" s="542"/>
      <c r="D1186" s="524">
        <v>4256</v>
      </c>
    </row>
    <row r="1187" spans="1:4" s="60" customFormat="1" x14ac:dyDescent="0.2">
      <c r="A1187" s="689" t="s">
        <v>1309</v>
      </c>
      <c r="B1187" s="640">
        <v>100007736</v>
      </c>
      <c r="C1187" s="690"/>
      <c r="D1187" s="692">
        <v>4572</v>
      </c>
    </row>
    <row r="1188" spans="1:4" s="60" customFormat="1" x14ac:dyDescent="0.2">
      <c r="A1188" s="689" t="s">
        <v>1310</v>
      </c>
      <c r="B1188" s="640">
        <v>100007737</v>
      </c>
      <c r="C1188" s="690"/>
      <c r="D1188" s="692">
        <v>5091</v>
      </c>
    </row>
    <row r="1189" spans="1:4" s="60" customFormat="1" x14ac:dyDescent="0.2">
      <c r="A1189" s="689" t="s">
        <v>1311</v>
      </c>
      <c r="B1189" s="640">
        <v>100007738</v>
      </c>
      <c r="C1189" s="349"/>
      <c r="D1189" s="692">
        <v>5476</v>
      </c>
    </row>
    <row r="1190" spans="1:4" s="60" customFormat="1" x14ac:dyDescent="0.2">
      <c r="A1190" s="689" t="s">
        <v>1312</v>
      </c>
      <c r="B1190" s="640">
        <v>100007739</v>
      </c>
      <c r="C1190" s="349"/>
      <c r="D1190" s="692">
        <v>5996</v>
      </c>
    </row>
    <row r="1191" spans="1:4" s="60" customFormat="1" x14ac:dyDescent="0.2">
      <c r="A1191" s="689" t="s">
        <v>1313</v>
      </c>
      <c r="B1191" s="640">
        <v>100007741</v>
      </c>
      <c r="C1191" s="349"/>
      <c r="D1191" s="692">
        <v>6420</v>
      </c>
    </row>
    <row r="1192" spans="1:4" s="60" customFormat="1" x14ac:dyDescent="0.2">
      <c r="A1192" s="689" t="s">
        <v>1314</v>
      </c>
      <c r="B1192" s="640">
        <v>100007742</v>
      </c>
      <c r="C1192" s="349"/>
      <c r="D1192" s="692">
        <v>6854</v>
      </c>
    </row>
    <row r="1193" spans="1:4" s="60" customFormat="1" x14ac:dyDescent="0.2">
      <c r="A1193" s="689" t="s">
        <v>1315</v>
      </c>
      <c r="B1193" s="640">
        <v>100007743</v>
      </c>
      <c r="C1193" s="349"/>
      <c r="D1193" s="692">
        <v>7320</v>
      </c>
    </row>
    <row r="1194" spans="1:4" s="60" customFormat="1" x14ac:dyDescent="0.2">
      <c r="A1194" s="689" t="s">
        <v>1316</v>
      </c>
      <c r="B1194" s="640">
        <v>100007744</v>
      </c>
      <c r="C1194" s="349"/>
      <c r="D1194" s="692">
        <v>7970</v>
      </c>
    </row>
    <row r="1195" spans="1:4" s="60" customFormat="1" x14ac:dyDescent="0.2">
      <c r="A1195" s="276" t="s">
        <v>513</v>
      </c>
      <c r="B1195" s="151"/>
      <c r="C1195" s="286"/>
      <c r="D1195" s="396" t="s">
        <v>513</v>
      </c>
    </row>
    <row r="1196" spans="1:4" s="60" customFormat="1" x14ac:dyDescent="0.2">
      <c r="A1196" s="548" t="s">
        <v>1004</v>
      </c>
      <c r="B1196" s="547">
        <v>100007681</v>
      </c>
      <c r="C1196" s="542"/>
      <c r="D1196" s="524">
        <v>4603</v>
      </c>
    </row>
    <row r="1197" spans="1:4" s="60" customFormat="1" x14ac:dyDescent="0.2">
      <c r="A1197" s="564" t="s">
        <v>1317</v>
      </c>
      <c r="B1197" s="152">
        <v>100007745</v>
      </c>
      <c r="C1197" s="286"/>
      <c r="D1197" s="691">
        <v>4930</v>
      </c>
    </row>
    <row r="1198" spans="1:4" s="60" customFormat="1" x14ac:dyDescent="0.2">
      <c r="A1198" s="564" t="s">
        <v>1318</v>
      </c>
      <c r="B1198" s="152">
        <v>100007746</v>
      </c>
      <c r="C1198" s="286"/>
      <c r="D1198" s="691">
        <v>5449</v>
      </c>
    </row>
    <row r="1199" spans="1:4" s="60" customFormat="1" x14ac:dyDescent="0.2">
      <c r="A1199" s="564" t="s">
        <v>1319</v>
      </c>
      <c r="B1199" s="152">
        <v>100007748</v>
      </c>
      <c r="C1199" s="286"/>
      <c r="D1199" s="691">
        <v>5834</v>
      </c>
    </row>
    <row r="1200" spans="1:4" s="60" customFormat="1" x14ac:dyDescent="0.2">
      <c r="A1200" s="564" t="s">
        <v>1320</v>
      </c>
      <c r="B1200" s="152">
        <v>100007749</v>
      </c>
      <c r="C1200" s="286"/>
      <c r="D1200" s="691">
        <v>6354</v>
      </c>
    </row>
    <row r="1201" spans="1:4" s="60" customFormat="1" x14ac:dyDescent="0.2">
      <c r="A1201" s="564" t="s">
        <v>1321</v>
      </c>
      <c r="B1201" s="152">
        <v>100007750</v>
      </c>
      <c r="C1201" s="286"/>
      <c r="D1201" s="691">
        <v>6778</v>
      </c>
    </row>
    <row r="1202" spans="1:4" s="60" customFormat="1" x14ac:dyDescent="0.2">
      <c r="A1202" s="564" t="s">
        <v>1322</v>
      </c>
      <c r="B1202" s="152">
        <v>100007751</v>
      </c>
      <c r="C1202" s="286"/>
      <c r="D1202" s="691">
        <v>7212</v>
      </c>
    </row>
    <row r="1203" spans="1:4" s="60" customFormat="1" x14ac:dyDescent="0.2">
      <c r="A1203" s="564" t="s">
        <v>1323</v>
      </c>
      <c r="B1203" s="152">
        <v>100007753</v>
      </c>
      <c r="C1203" s="286"/>
      <c r="D1203" s="691">
        <v>7678</v>
      </c>
    </row>
    <row r="1204" spans="1:4" s="60" customFormat="1" x14ac:dyDescent="0.2">
      <c r="A1204" s="564" t="s">
        <v>1324</v>
      </c>
      <c r="B1204" s="152">
        <v>100007754</v>
      </c>
      <c r="C1204" s="286"/>
      <c r="D1204" s="691">
        <v>8328</v>
      </c>
    </row>
    <row r="1205" spans="1:4" s="60" customFormat="1" x14ac:dyDescent="0.2">
      <c r="A1205" s="391" t="s">
        <v>513</v>
      </c>
      <c r="B1205" s="153"/>
      <c r="C1205" s="286"/>
      <c r="D1205" s="396" t="s">
        <v>513</v>
      </c>
    </row>
    <row r="1206" spans="1:4" s="60" customFormat="1" x14ac:dyDescent="0.2">
      <c r="A1206" s="548" t="s">
        <v>1005</v>
      </c>
      <c r="B1206" s="547">
        <v>100007693</v>
      </c>
      <c r="C1206" s="542"/>
      <c r="D1206" s="524">
        <v>5223</v>
      </c>
    </row>
    <row r="1207" spans="1:4" s="60" customFormat="1" x14ac:dyDescent="0.2">
      <c r="A1207" s="689" t="s">
        <v>1325</v>
      </c>
      <c r="B1207" s="640">
        <v>100007755</v>
      </c>
      <c r="C1207" s="349"/>
      <c r="D1207" s="692">
        <v>5568</v>
      </c>
    </row>
    <row r="1208" spans="1:4" s="60" customFormat="1" x14ac:dyDescent="0.2">
      <c r="A1208" s="689" t="s">
        <v>1326</v>
      </c>
      <c r="B1208" s="640">
        <v>100007756</v>
      </c>
      <c r="C1208" s="349"/>
      <c r="D1208" s="692">
        <v>6087</v>
      </c>
    </row>
    <row r="1209" spans="1:4" s="60" customFormat="1" x14ac:dyDescent="0.2">
      <c r="A1209" s="689" t="s">
        <v>1327</v>
      </c>
      <c r="B1209" s="640">
        <v>100007757</v>
      </c>
      <c r="C1209" s="349"/>
      <c r="D1209" s="692">
        <v>6472</v>
      </c>
    </row>
    <row r="1210" spans="1:4" s="60" customFormat="1" x14ac:dyDescent="0.2">
      <c r="A1210" s="689" t="s">
        <v>1328</v>
      </c>
      <c r="B1210" s="640">
        <v>100007758</v>
      </c>
      <c r="C1210" s="349"/>
      <c r="D1210" s="692">
        <v>6992</v>
      </c>
    </row>
    <row r="1211" spans="1:4" s="60" customFormat="1" x14ac:dyDescent="0.2">
      <c r="A1211" s="689" t="s">
        <v>1329</v>
      </c>
      <c r="B1211" s="640">
        <v>100007759</v>
      </c>
      <c r="C1211" s="349"/>
      <c r="D1211" s="692">
        <v>7416</v>
      </c>
    </row>
    <row r="1212" spans="1:4" s="60" customFormat="1" x14ac:dyDescent="0.2">
      <c r="A1212" s="689" t="s">
        <v>1330</v>
      </c>
      <c r="B1212" s="640">
        <v>100007760</v>
      </c>
      <c r="C1212" s="349"/>
      <c r="D1212" s="692">
        <v>7850</v>
      </c>
    </row>
    <row r="1213" spans="1:4" s="60" customFormat="1" x14ac:dyDescent="0.2">
      <c r="A1213" s="689" t="s">
        <v>1331</v>
      </c>
      <c r="B1213" s="640">
        <v>100007761</v>
      </c>
      <c r="C1213" s="349"/>
      <c r="D1213" s="692">
        <v>8316</v>
      </c>
    </row>
    <row r="1214" spans="1:4" s="60" customFormat="1" ht="15.75" thickBot="1" x14ac:dyDescent="0.25">
      <c r="A1214" s="689" t="s">
        <v>1332</v>
      </c>
      <c r="B1214" s="640">
        <v>100007762</v>
      </c>
      <c r="C1214" s="349"/>
      <c r="D1214" s="692">
        <v>8966</v>
      </c>
    </row>
    <row r="1215" spans="1:4" s="60" customFormat="1" ht="19.5" thickTop="1" thickBot="1" x14ac:dyDescent="0.3">
      <c r="A1215" s="392" t="s">
        <v>1333</v>
      </c>
      <c r="B1215" s="392"/>
      <c r="C1215" s="282"/>
      <c r="D1215" s="393"/>
    </row>
    <row r="1216" spans="1:4" s="60" customFormat="1" ht="15.75" thickTop="1" x14ac:dyDescent="0.2">
      <c r="A1216" s="265"/>
      <c r="B1216" s="294"/>
      <c r="C1216" s="283"/>
      <c r="D1216" s="394" t="s">
        <v>789</v>
      </c>
    </row>
    <row r="1217" spans="1:4" s="60" customFormat="1" x14ac:dyDescent="0.2">
      <c r="A1217" s="266"/>
      <c r="B1217" s="295"/>
      <c r="C1217" s="284"/>
      <c r="D1217" s="395" t="s">
        <v>1389</v>
      </c>
    </row>
    <row r="1218" spans="1:4" s="60" customFormat="1" x14ac:dyDescent="0.2">
      <c r="A1218" s="276"/>
      <c r="B1218" s="151"/>
      <c r="C1218" s="286"/>
      <c r="D1218" s="396"/>
    </row>
    <row r="1219" spans="1:4" s="60" customFormat="1" x14ac:dyDescent="0.2">
      <c r="A1219" s="448" t="s">
        <v>1006</v>
      </c>
      <c r="B1219" s="374">
        <v>100007642</v>
      </c>
      <c r="C1219" s="349"/>
      <c r="D1219" s="433">
        <v>4256</v>
      </c>
    </row>
    <row r="1220" spans="1:4" s="60" customFormat="1" x14ac:dyDescent="0.2">
      <c r="A1220" s="564" t="s">
        <v>1334</v>
      </c>
      <c r="B1220" s="152">
        <v>100007708</v>
      </c>
      <c r="C1220" s="286"/>
      <c r="D1220" s="506">
        <v>4439</v>
      </c>
    </row>
    <row r="1221" spans="1:4" s="60" customFormat="1" x14ac:dyDescent="0.2">
      <c r="A1221" s="564" t="s">
        <v>1335</v>
      </c>
      <c r="B1221" s="152">
        <v>100007710</v>
      </c>
      <c r="C1221" s="286"/>
      <c r="D1221" s="506">
        <v>4943</v>
      </c>
    </row>
    <row r="1222" spans="1:4" s="60" customFormat="1" x14ac:dyDescent="0.2">
      <c r="A1222" s="564" t="s">
        <v>1336</v>
      </c>
      <c r="B1222" s="152">
        <v>100007711</v>
      </c>
      <c r="C1222" s="286"/>
      <c r="D1222" s="506">
        <v>5317</v>
      </c>
    </row>
    <row r="1223" spans="1:4" s="60" customFormat="1" x14ac:dyDescent="0.2">
      <c r="A1223" s="564" t="s">
        <v>1337</v>
      </c>
      <c r="B1223" s="152">
        <v>100007712</v>
      </c>
      <c r="C1223" s="286"/>
      <c r="D1223" s="506">
        <v>5821</v>
      </c>
    </row>
    <row r="1224" spans="1:4" s="60" customFormat="1" x14ac:dyDescent="0.2">
      <c r="A1224" s="564" t="s">
        <v>1338</v>
      </c>
      <c r="B1224" s="152">
        <v>100007713</v>
      </c>
      <c r="C1224" s="286"/>
      <c r="D1224" s="506">
        <v>6234</v>
      </c>
    </row>
    <row r="1225" spans="1:4" s="60" customFormat="1" x14ac:dyDescent="0.2">
      <c r="A1225" s="564" t="s">
        <v>1339</v>
      </c>
      <c r="B1225" s="152">
        <v>100007714</v>
      </c>
      <c r="C1225" s="286"/>
      <c r="D1225" s="506">
        <v>6656</v>
      </c>
    </row>
    <row r="1226" spans="1:4" s="60" customFormat="1" x14ac:dyDescent="0.2">
      <c r="A1226" s="564" t="s">
        <v>1340</v>
      </c>
      <c r="B1226" s="152">
        <v>100007715</v>
      </c>
      <c r="C1226" s="286"/>
      <c r="D1226" s="506">
        <v>7108</v>
      </c>
    </row>
    <row r="1227" spans="1:4" s="60" customFormat="1" x14ac:dyDescent="0.2">
      <c r="A1227" s="564" t="s">
        <v>1341</v>
      </c>
      <c r="B1227" s="152">
        <v>100007716</v>
      </c>
      <c r="C1227" s="286"/>
      <c r="D1227" s="506">
        <v>7739</v>
      </c>
    </row>
    <row r="1228" spans="1:4" s="60" customFormat="1" x14ac:dyDescent="0.2">
      <c r="A1228" s="276" t="s">
        <v>513</v>
      </c>
      <c r="B1228" s="151"/>
      <c r="C1228" s="286"/>
      <c r="D1228" s="396" t="s">
        <v>513</v>
      </c>
    </row>
    <row r="1229" spans="1:4" s="60" customFormat="1" x14ac:dyDescent="0.2">
      <c r="A1229" s="448" t="s">
        <v>1007</v>
      </c>
      <c r="B1229" s="374">
        <v>100007651</v>
      </c>
      <c r="C1229" s="349"/>
      <c r="D1229" s="433">
        <v>4603</v>
      </c>
    </row>
    <row r="1230" spans="1:4" s="60" customFormat="1" x14ac:dyDescent="0.2">
      <c r="A1230" s="564" t="s">
        <v>1342</v>
      </c>
      <c r="B1230" s="152">
        <v>100007717</v>
      </c>
      <c r="C1230" s="286"/>
      <c r="D1230" s="506">
        <v>4786</v>
      </c>
    </row>
    <row r="1231" spans="1:4" s="60" customFormat="1" x14ac:dyDescent="0.2">
      <c r="A1231" s="564" t="s">
        <v>1343</v>
      </c>
      <c r="B1231" s="152">
        <v>100007718</v>
      </c>
      <c r="C1231" s="286"/>
      <c r="D1231" s="506">
        <v>5290</v>
      </c>
    </row>
    <row r="1232" spans="1:4" s="60" customFormat="1" x14ac:dyDescent="0.2">
      <c r="A1232" s="564" t="s">
        <v>1344</v>
      </c>
      <c r="B1232" s="152">
        <v>100007719</v>
      </c>
      <c r="C1232" s="286"/>
      <c r="D1232" s="506">
        <v>5664</v>
      </c>
    </row>
    <row r="1233" spans="1:4" s="60" customFormat="1" x14ac:dyDescent="0.2">
      <c r="A1233" s="564" t="s">
        <v>1345</v>
      </c>
      <c r="B1233" s="152">
        <v>100007721</v>
      </c>
      <c r="C1233" s="286"/>
      <c r="D1233" s="506">
        <v>6168</v>
      </c>
    </row>
    <row r="1234" spans="1:4" s="60" customFormat="1" x14ac:dyDescent="0.2">
      <c r="A1234" s="564" t="s">
        <v>1346</v>
      </c>
      <c r="B1234" s="152">
        <v>100007722</v>
      </c>
      <c r="C1234" s="286"/>
      <c r="D1234" s="506">
        <v>6581</v>
      </c>
    </row>
    <row r="1235" spans="1:4" s="60" customFormat="1" x14ac:dyDescent="0.2">
      <c r="A1235" s="564" t="s">
        <v>1347</v>
      </c>
      <c r="B1235" s="152">
        <v>100007723</v>
      </c>
      <c r="C1235" s="286"/>
      <c r="D1235" s="506">
        <v>7003</v>
      </c>
    </row>
    <row r="1236" spans="1:4" s="60" customFormat="1" x14ac:dyDescent="0.2">
      <c r="A1236" s="564" t="s">
        <v>1348</v>
      </c>
      <c r="B1236" s="152">
        <v>100007724</v>
      </c>
      <c r="C1236" s="286"/>
      <c r="D1236" s="506">
        <v>7455</v>
      </c>
    </row>
    <row r="1237" spans="1:4" s="60" customFormat="1" x14ac:dyDescent="0.2">
      <c r="A1237" s="564" t="s">
        <v>1349</v>
      </c>
      <c r="B1237" s="152">
        <v>100007726</v>
      </c>
      <c r="C1237" s="286"/>
      <c r="D1237" s="506">
        <v>8086</v>
      </c>
    </row>
    <row r="1238" spans="1:4" s="60" customFormat="1" x14ac:dyDescent="0.2">
      <c r="A1238" s="391" t="s">
        <v>513</v>
      </c>
      <c r="B1238" s="153"/>
      <c r="C1238" s="286"/>
      <c r="D1238" s="396" t="s">
        <v>513</v>
      </c>
    </row>
    <row r="1239" spans="1:4" s="60" customFormat="1" x14ac:dyDescent="0.2">
      <c r="A1239" s="448" t="s">
        <v>1008</v>
      </c>
      <c r="B1239" s="374">
        <v>100007660</v>
      </c>
      <c r="C1239" s="349"/>
      <c r="D1239" s="433">
        <v>5223</v>
      </c>
    </row>
    <row r="1240" spans="1:4" s="60" customFormat="1" x14ac:dyDescent="0.2">
      <c r="A1240" s="564" t="s">
        <v>1350</v>
      </c>
      <c r="B1240" s="152">
        <v>100007727</v>
      </c>
      <c r="C1240" s="286"/>
      <c r="D1240" s="506">
        <v>5406</v>
      </c>
    </row>
    <row r="1241" spans="1:4" s="60" customFormat="1" x14ac:dyDescent="0.2">
      <c r="A1241" s="564" t="s">
        <v>1351</v>
      </c>
      <c r="B1241" s="152">
        <v>100007728</v>
      </c>
      <c r="C1241" s="286"/>
      <c r="D1241" s="506">
        <v>5910</v>
      </c>
    </row>
    <row r="1242" spans="1:4" s="60" customFormat="1" x14ac:dyDescent="0.2">
      <c r="A1242" s="564" t="s">
        <v>1352</v>
      </c>
      <c r="B1242" s="152">
        <v>100007729</v>
      </c>
      <c r="C1242" s="286"/>
      <c r="D1242" s="506">
        <v>6284</v>
      </c>
    </row>
    <row r="1243" spans="1:4" s="60" customFormat="1" x14ac:dyDescent="0.2">
      <c r="A1243" s="564" t="s">
        <v>1353</v>
      </c>
      <c r="B1243" s="152">
        <v>100007730</v>
      </c>
      <c r="C1243" s="286"/>
      <c r="D1243" s="506">
        <v>6788</v>
      </c>
    </row>
    <row r="1244" spans="1:4" s="60" customFormat="1" x14ac:dyDescent="0.2">
      <c r="A1244" s="564" t="s">
        <v>1354</v>
      </c>
      <c r="B1244" s="152">
        <v>100007731</v>
      </c>
      <c r="C1244" s="286"/>
      <c r="D1244" s="506">
        <v>7201</v>
      </c>
    </row>
    <row r="1245" spans="1:4" s="60" customFormat="1" x14ac:dyDescent="0.2">
      <c r="A1245" s="564" t="s">
        <v>1355</v>
      </c>
      <c r="B1245" s="152">
        <v>100007732</v>
      </c>
      <c r="C1245" s="286"/>
      <c r="D1245" s="506">
        <v>7623</v>
      </c>
    </row>
    <row r="1246" spans="1:4" s="60" customFormat="1" x14ac:dyDescent="0.2">
      <c r="A1246" s="564" t="s">
        <v>1356</v>
      </c>
      <c r="B1246" s="152">
        <v>100007733</v>
      </c>
      <c r="C1246" s="286"/>
      <c r="D1246" s="506">
        <v>8075</v>
      </c>
    </row>
    <row r="1247" spans="1:4" s="60" customFormat="1" x14ac:dyDescent="0.2">
      <c r="A1247" s="564" t="s">
        <v>1357</v>
      </c>
      <c r="B1247" s="152">
        <v>100007734</v>
      </c>
      <c r="C1247" s="286"/>
      <c r="D1247" s="506">
        <v>8706</v>
      </c>
    </row>
    <row r="1248" spans="1:4" s="60" customFormat="1" ht="15.75" thickBot="1" x14ac:dyDescent="0.25">
      <c r="A1248" s="391"/>
      <c r="B1248" s="340"/>
      <c r="C1248" s="286"/>
      <c r="D1248" s="396"/>
    </row>
    <row r="1249" spans="1:4" s="60" customFormat="1" ht="19.5" thickTop="1" thickBot="1" x14ac:dyDescent="0.3">
      <c r="A1249" s="392" t="s">
        <v>1009</v>
      </c>
      <c r="B1249" s="392"/>
      <c r="C1249" s="282"/>
      <c r="D1249" s="393"/>
    </row>
    <row r="1250" spans="1:4" s="60" customFormat="1" ht="15.75" thickTop="1" x14ac:dyDescent="0.2">
      <c r="A1250" s="265"/>
      <c r="B1250" s="294"/>
      <c r="C1250" s="283"/>
      <c r="D1250" s="394" t="s">
        <v>789</v>
      </c>
    </row>
    <row r="1251" spans="1:4" s="60" customFormat="1" x14ac:dyDescent="0.2">
      <c r="A1251" s="266"/>
      <c r="B1251" s="295"/>
      <c r="C1251" s="284"/>
      <c r="D1251" s="395" t="s">
        <v>1389</v>
      </c>
    </row>
    <row r="1252" spans="1:4" s="60" customFormat="1" x14ac:dyDescent="0.2">
      <c r="A1252" s="276"/>
      <c r="B1252" s="151"/>
      <c r="C1252" s="286"/>
      <c r="D1252" s="396"/>
    </row>
    <row r="1253" spans="1:4" s="60" customFormat="1" x14ac:dyDescent="0.2">
      <c r="A1253" s="565" t="s">
        <v>1010</v>
      </c>
      <c r="B1253" s="568">
        <v>83777478</v>
      </c>
      <c r="C1253" s="569" t="s">
        <v>1054</v>
      </c>
      <c r="D1253" s="506">
        <v>1234</v>
      </c>
    </row>
    <row r="1254" spans="1:4" s="60" customFormat="1" x14ac:dyDescent="0.2">
      <c r="A1254" s="565" t="s">
        <v>1011</v>
      </c>
      <c r="B1254" s="568">
        <v>83777479</v>
      </c>
      <c r="C1254" s="569" t="s">
        <v>1055</v>
      </c>
      <c r="D1254" s="506">
        <v>1530</v>
      </c>
    </row>
    <row r="1255" spans="1:4" s="60" customFormat="1" x14ac:dyDescent="0.2">
      <c r="A1255" s="565" t="s">
        <v>1012</v>
      </c>
      <c r="B1255" s="568">
        <v>83777400</v>
      </c>
      <c r="C1255" s="569" t="s">
        <v>1056</v>
      </c>
      <c r="D1255" s="506">
        <v>1726</v>
      </c>
    </row>
    <row r="1256" spans="1:4" s="60" customFormat="1" x14ac:dyDescent="0.2">
      <c r="A1256" s="565" t="s">
        <v>1013</v>
      </c>
      <c r="B1256" s="568">
        <v>83777401</v>
      </c>
      <c r="C1256" s="569" t="s">
        <v>1057</v>
      </c>
      <c r="D1256" s="506">
        <v>1950</v>
      </c>
    </row>
    <row r="1257" spans="1:4" s="60" customFormat="1" x14ac:dyDescent="0.2">
      <c r="A1257" s="565" t="s">
        <v>1014</v>
      </c>
      <c r="B1257" s="568">
        <v>83777402</v>
      </c>
      <c r="C1257" s="569" t="s">
        <v>1058</v>
      </c>
      <c r="D1257" s="506">
        <v>2131</v>
      </c>
    </row>
    <row r="1258" spans="1:4" s="60" customFormat="1" x14ac:dyDescent="0.2">
      <c r="A1258" s="566" t="s">
        <v>1015</v>
      </c>
      <c r="B1258" s="568">
        <v>83777403</v>
      </c>
      <c r="C1258" s="569" t="s">
        <v>1059</v>
      </c>
      <c r="D1258" s="506">
        <v>2344</v>
      </c>
    </row>
    <row r="1259" spans="1:4" s="60" customFormat="1" x14ac:dyDescent="0.2">
      <c r="A1259" s="565" t="s">
        <v>1016</v>
      </c>
      <c r="B1259" s="568">
        <v>83777404</v>
      </c>
      <c r="C1259" s="569" t="s">
        <v>1060</v>
      </c>
      <c r="D1259" s="506">
        <v>2540</v>
      </c>
    </row>
    <row r="1260" spans="1:4" s="60" customFormat="1" x14ac:dyDescent="0.2">
      <c r="A1260" s="565" t="s">
        <v>1017</v>
      </c>
      <c r="B1260" s="568">
        <v>83777405</v>
      </c>
      <c r="C1260" s="569" t="s">
        <v>1061</v>
      </c>
      <c r="D1260" s="506">
        <v>2831</v>
      </c>
    </row>
    <row r="1261" spans="1:4" s="60" customFormat="1" x14ac:dyDescent="0.2">
      <c r="A1261" s="566" t="s">
        <v>513</v>
      </c>
      <c r="B1261" s="568"/>
      <c r="C1261" s="569"/>
      <c r="D1261" s="506"/>
    </row>
    <row r="1262" spans="1:4" s="60" customFormat="1" x14ac:dyDescent="0.2">
      <c r="A1262" s="566" t="s">
        <v>1018</v>
      </c>
      <c r="B1262" s="568">
        <v>83777488</v>
      </c>
      <c r="C1262" s="569" t="s">
        <v>1062</v>
      </c>
      <c r="D1262" s="506">
        <v>1234</v>
      </c>
    </row>
    <row r="1263" spans="1:4" s="60" customFormat="1" x14ac:dyDescent="0.2">
      <c r="A1263" s="565" t="s">
        <v>1019</v>
      </c>
      <c r="B1263" s="568">
        <v>83777489</v>
      </c>
      <c r="C1263" s="569" t="s">
        <v>1063</v>
      </c>
      <c r="D1263" s="506">
        <v>1530</v>
      </c>
    </row>
    <row r="1264" spans="1:4" s="60" customFormat="1" x14ac:dyDescent="0.2">
      <c r="A1264" s="566" t="s">
        <v>1020</v>
      </c>
      <c r="B1264" s="568">
        <v>83777430</v>
      </c>
      <c r="C1264" s="569" t="s">
        <v>1064</v>
      </c>
      <c r="D1264" s="506">
        <v>1726</v>
      </c>
    </row>
    <row r="1265" spans="1:4" s="60" customFormat="1" x14ac:dyDescent="0.2">
      <c r="A1265" s="566" t="s">
        <v>1021</v>
      </c>
      <c r="B1265" s="568">
        <v>83777431</v>
      </c>
      <c r="C1265" s="569" t="s">
        <v>1065</v>
      </c>
      <c r="D1265" s="506">
        <v>1950</v>
      </c>
    </row>
    <row r="1266" spans="1:4" s="60" customFormat="1" x14ac:dyDescent="0.2">
      <c r="A1266" s="565" t="s">
        <v>1022</v>
      </c>
      <c r="B1266" s="568">
        <v>83777432</v>
      </c>
      <c r="C1266" s="569" t="s">
        <v>1066</v>
      </c>
      <c r="D1266" s="506">
        <v>2131</v>
      </c>
    </row>
    <row r="1267" spans="1:4" s="60" customFormat="1" x14ac:dyDescent="0.2">
      <c r="A1267" s="566" t="s">
        <v>1023</v>
      </c>
      <c r="B1267" s="568">
        <v>83777433</v>
      </c>
      <c r="C1267" s="569" t="s">
        <v>1067</v>
      </c>
      <c r="D1267" s="506">
        <v>2344</v>
      </c>
    </row>
    <row r="1268" spans="1:4" s="60" customFormat="1" x14ac:dyDescent="0.2">
      <c r="A1268" s="565" t="s">
        <v>1024</v>
      </c>
      <c r="B1268" s="568">
        <v>83777434</v>
      </c>
      <c r="C1268" s="569" t="s">
        <v>1068</v>
      </c>
      <c r="D1268" s="506">
        <v>2540</v>
      </c>
    </row>
    <row r="1269" spans="1:4" s="60" customFormat="1" x14ac:dyDescent="0.2">
      <c r="A1269" s="566" t="s">
        <v>1025</v>
      </c>
      <c r="B1269" s="568">
        <v>83777435</v>
      </c>
      <c r="C1269" s="569" t="s">
        <v>1069</v>
      </c>
      <c r="D1269" s="506">
        <v>2831</v>
      </c>
    </row>
    <row r="1270" spans="1:4" s="60" customFormat="1" x14ac:dyDescent="0.2">
      <c r="A1270" s="566" t="s">
        <v>513</v>
      </c>
      <c r="B1270" s="568"/>
      <c r="C1270" s="569"/>
      <c r="D1270" s="506"/>
    </row>
    <row r="1271" spans="1:4" s="60" customFormat="1" x14ac:dyDescent="0.2">
      <c r="A1271" s="562" t="s">
        <v>1359</v>
      </c>
      <c r="B1271" s="152">
        <v>100007608</v>
      </c>
      <c r="C1271" s="563" t="s">
        <v>1373</v>
      </c>
      <c r="D1271" s="506">
        <v>1161</v>
      </c>
    </row>
    <row r="1272" spans="1:4" s="60" customFormat="1" x14ac:dyDescent="0.2">
      <c r="A1272" s="562" t="s">
        <v>1360</v>
      </c>
      <c r="B1272" s="152">
        <v>100007609</v>
      </c>
      <c r="C1272" s="563" t="s">
        <v>1374</v>
      </c>
      <c r="D1272" s="506">
        <v>1310</v>
      </c>
    </row>
    <row r="1273" spans="1:4" s="60" customFormat="1" x14ac:dyDescent="0.2">
      <c r="A1273" s="562" t="s">
        <v>1361</v>
      </c>
      <c r="B1273" s="152">
        <v>100007620</v>
      </c>
      <c r="C1273" s="563" t="s">
        <v>1375</v>
      </c>
      <c r="D1273" s="506">
        <v>1450</v>
      </c>
    </row>
    <row r="1274" spans="1:4" s="60" customFormat="1" x14ac:dyDescent="0.2">
      <c r="A1274" s="562" t="s">
        <v>1362</v>
      </c>
      <c r="B1274" s="152">
        <v>100007621</v>
      </c>
      <c r="C1274" s="563" t="s">
        <v>1376</v>
      </c>
      <c r="D1274" s="506">
        <v>1604</v>
      </c>
    </row>
    <row r="1275" spans="1:4" s="60" customFormat="1" x14ac:dyDescent="0.2">
      <c r="A1275" s="562" t="s">
        <v>1363</v>
      </c>
      <c r="B1275" s="152">
        <v>100007622</v>
      </c>
      <c r="C1275" s="563" t="s">
        <v>1377</v>
      </c>
      <c r="D1275" s="506">
        <v>1670</v>
      </c>
    </row>
    <row r="1276" spans="1:4" s="60" customFormat="1" x14ac:dyDescent="0.2">
      <c r="A1276" s="562" t="s">
        <v>1364</v>
      </c>
      <c r="B1276" s="152">
        <v>100007623</v>
      </c>
      <c r="C1276" s="563" t="s">
        <v>1378</v>
      </c>
      <c r="D1276" s="506">
        <v>1796</v>
      </c>
    </row>
    <row r="1277" spans="1:4" s="60" customFormat="1" x14ac:dyDescent="0.2">
      <c r="A1277" s="562" t="s">
        <v>1365</v>
      </c>
      <c r="B1277" s="152">
        <v>100007624</v>
      </c>
      <c r="C1277" s="563" t="s">
        <v>1379</v>
      </c>
      <c r="D1277" s="506">
        <v>1881</v>
      </c>
    </row>
    <row r="1278" spans="1:4" s="60" customFormat="1" x14ac:dyDescent="0.2">
      <c r="A1278" s="562" t="s">
        <v>1366</v>
      </c>
      <c r="B1278" s="152">
        <v>100007625</v>
      </c>
      <c r="C1278" s="563" t="s">
        <v>1380</v>
      </c>
      <c r="D1278" s="506">
        <v>2066</v>
      </c>
    </row>
    <row r="1279" spans="1:4" s="60" customFormat="1" x14ac:dyDescent="0.2">
      <c r="A1279" s="567" t="s">
        <v>513</v>
      </c>
      <c r="B1279" s="152"/>
      <c r="C1279" s="563"/>
      <c r="D1279" s="506"/>
    </row>
    <row r="1280" spans="1:4" s="60" customFormat="1" x14ac:dyDescent="0.2">
      <c r="A1280" s="562" t="s">
        <v>1367</v>
      </c>
      <c r="B1280" s="152">
        <v>85027022</v>
      </c>
      <c r="C1280" s="563" t="s">
        <v>1381</v>
      </c>
      <c r="D1280" s="506">
        <v>551</v>
      </c>
    </row>
    <row r="1281" spans="1:4" s="60" customFormat="1" x14ac:dyDescent="0.2">
      <c r="A1281" s="562" t="s">
        <v>1368</v>
      </c>
      <c r="B1281" s="152">
        <v>85027023</v>
      </c>
      <c r="C1281" s="563" t="s">
        <v>1382</v>
      </c>
      <c r="D1281" s="506">
        <v>591</v>
      </c>
    </row>
    <row r="1282" spans="1:4" s="60" customFormat="1" x14ac:dyDescent="0.2">
      <c r="A1282" s="562" t="s">
        <v>1369</v>
      </c>
      <c r="B1282" s="152">
        <v>85027024</v>
      </c>
      <c r="C1282" s="563" t="s">
        <v>1383</v>
      </c>
      <c r="D1282" s="506">
        <v>604</v>
      </c>
    </row>
    <row r="1283" spans="1:4" s="60" customFormat="1" x14ac:dyDescent="0.2">
      <c r="A1283" s="562" t="s">
        <v>1370</v>
      </c>
      <c r="B1283" s="152">
        <v>85027025</v>
      </c>
      <c r="C1283" s="563" t="s">
        <v>1384</v>
      </c>
      <c r="D1283" s="506">
        <v>690</v>
      </c>
    </row>
    <row r="1284" spans="1:4" s="60" customFormat="1" x14ac:dyDescent="0.2">
      <c r="A1284" s="562" t="s">
        <v>1371</v>
      </c>
      <c r="B1284" s="152">
        <v>85027026</v>
      </c>
      <c r="C1284" s="563" t="s">
        <v>1385</v>
      </c>
      <c r="D1284" s="506">
        <v>706</v>
      </c>
    </row>
    <row r="1285" spans="1:4" s="60" customFormat="1" x14ac:dyDescent="0.2">
      <c r="A1285" s="562" t="s">
        <v>1372</v>
      </c>
      <c r="B1285" s="152">
        <v>85027027</v>
      </c>
      <c r="C1285" s="563" t="s">
        <v>1386</v>
      </c>
      <c r="D1285" s="506">
        <v>744</v>
      </c>
    </row>
    <row r="1286" spans="1:4" s="60" customFormat="1" x14ac:dyDescent="0.2">
      <c r="A1286" s="562" t="s">
        <v>1026</v>
      </c>
      <c r="B1286" s="152">
        <v>85027028</v>
      </c>
      <c r="C1286" s="563" t="s">
        <v>1387</v>
      </c>
      <c r="D1286" s="506">
        <v>841</v>
      </c>
    </row>
    <row r="1287" spans="1:4" s="60" customFormat="1" x14ac:dyDescent="0.2">
      <c r="A1287" s="562" t="s">
        <v>1027</v>
      </c>
      <c r="B1287" s="152">
        <v>85027029</v>
      </c>
      <c r="C1287" s="563" t="s">
        <v>1388</v>
      </c>
      <c r="D1287" s="506">
        <v>940</v>
      </c>
    </row>
    <row r="1288" spans="1:4" s="60" customFormat="1" x14ac:dyDescent="0.2">
      <c r="A1288" s="565" t="s">
        <v>513</v>
      </c>
      <c r="B1288" s="568"/>
      <c r="C1288" s="569"/>
      <c r="D1288" s="506"/>
    </row>
    <row r="1289" spans="1:4" s="60" customFormat="1" x14ac:dyDescent="0.2">
      <c r="A1289" s="567" t="s">
        <v>1028</v>
      </c>
      <c r="B1289" s="152">
        <v>100007628</v>
      </c>
      <c r="C1289" s="563" t="s">
        <v>1070</v>
      </c>
      <c r="D1289" s="506">
        <v>600</v>
      </c>
    </row>
    <row r="1290" spans="1:4" s="60" customFormat="1" x14ac:dyDescent="0.2">
      <c r="A1290" s="567" t="s">
        <v>1029</v>
      </c>
      <c r="B1290" s="152">
        <v>100007629</v>
      </c>
      <c r="C1290" s="563" t="s">
        <v>1071</v>
      </c>
      <c r="D1290" s="506">
        <v>619</v>
      </c>
    </row>
    <row r="1291" spans="1:4" s="60" customFormat="1" x14ac:dyDescent="0.2">
      <c r="A1291" s="567" t="s">
        <v>1030</v>
      </c>
      <c r="B1291" s="152">
        <v>100007631</v>
      </c>
      <c r="C1291" s="563" t="s">
        <v>1072</v>
      </c>
      <c r="D1291" s="506">
        <v>644</v>
      </c>
    </row>
    <row r="1292" spans="1:4" s="60" customFormat="1" x14ac:dyDescent="0.2">
      <c r="A1292" s="567" t="s">
        <v>1031</v>
      </c>
      <c r="B1292" s="152">
        <v>100007632</v>
      </c>
      <c r="C1292" s="563" t="s">
        <v>1073</v>
      </c>
      <c r="D1292" s="506">
        <v>684</v>
      </c>
    </row>
    <row r="1293" spans="1:4" s="60" customFormat="1" x14ac:dyDescent="0.2">
      <c r="A1293" s="567" t="s">
        <v>1032</v>
      </c>
      <c r="B1293" s="152">
        <v>100007633</v>
      </c>
      <c r="C1293" s="563" t="s">
        <v>1074</v>
      </c>
      <c r="D1293" s="506">
        <v>834</v>
      </c>
    </row>
    <row r="1294" spans="1:4" s="60" customFormat="1" x14ac:dyDescent="0.2">
      <c r="A1294" s="567" t="s">
        <v>1033</v>
      </c>
      <c r="B1294" s="152">
        <v>100007634</v>
      </c>
      <c r="C1294" s="563" t="s">
        <v>1075</v>
      </c>
      <c r="D1294" s="506">
        <v>879</v>
      </c>
    </row>
    <row r="1295" spans="1:4" s="60" customFormat="1" x14ac:dyDescent="0.2">
      <c r="A1295" s="567" t="s">
        <v>1034</v>
      </c>
      <c r="B1295" s="152">
        <v>100007635</v>
      </c>
      <c r="C1295" s="563" t="s">
        <v>1076</v>
      </c>
      <c r="D1295" s="506">
        <v>953</v>
      </c>
    </row>
    <row r="1296" spans="1:4" s="60" customFormat="1" x14ac:dyDescent="0.2">
      <c r="A1296" s="567" t="s">
        <v>1035</v>
      </c>
      <c r="B1296" s="152">
        <v>100007636</v>
      </c>
      <c r="C1296" s="563" t="s">
        <v>1077</v>
      </c>
      <c r="D1296" s="506">
        <v>1009</v>
      </c>
    </row>
    <row r="1297" spans="1:4" s="60" customFormat="1" x14ac:dyDescent="0.2">
      <c r="A1297" s="566" t="s">
        <v>513</v>
      </c>
      <c r="B1297" s="568"/>
      <c r="C1297" s="569"/>
      <c r="D1297" s="506"/>
    </row>
    <row r="1298" spans="1:4" s="60" customFormat="1" x14ac:dyDescent="0.2">
      <c r="A1298" s="567" t="s">
        <v>1000</v>
      </c>
      <c r="B1298" s="152">
        <v>100007593</v>
      </c>
      <c r="C1298" s="563" t="s">
        <v>197</v>
      </c>
      <c r="D1298" s="506">
        <v>847</v>
      </c>
    </row>
    <row r="1299" spans="1:4" s="60" customFormat="1" x14ac:dyDescent="0.2">
      <c r="A1299" s="567" t="s">
        <v>1001</v>
      </c>
      <c r="B1299" s="152">
        <v>100007594</v>
      </c>
      <c r="C1299" s="563" t="s">
        <v>1053</v>
      </c>
      <c r="D1299" s="506">
        <v>1194</v>
      </c>
    </row>
    <row r="1300" spans="1:4" s="60" customFormat="1" x14ac:dyDescent="0.2">
      <c r="A1300" s="567" t="s">
        <v>1002</v>
      </c>
      <c r="B1300" s="152">
        <v>100007595</v>
      </c>
      <c r="C1300" s="563" t="s">
        <v>198</v>
      </c>
      <c r="D1300" s="506">
        <v>1814</v>
      </c>
    </row>
    <row r="1301" spans="1:4" s="60" customFormat="1" x14ac:dyDescent="0.2">
      <c r="A1301" s="562" t="s">
        <v>513</v>
      </c>
      <c r="B1301" s="152"/>
      <c r="C1301" s="563"/>
      <c r="D1301" s="509"/>
    </row>
    <row r="1302" spans="1:4" s="60" customFormat="1" x14ac:dyDescent="0.2">
      <c r="A1302" s="562" t="s">
        <v>1301</v>
      </c>
      <c r="B1302" s="152">
        <v>100018038</v>
      </c>
      <c r="C1302" s="563" t="s">
        <v>1306</v>
      </c>
      <c r="D1302" s="506">
        <v>46</v>
      </c>
    </row>
    <row r="1303" spans="1:4" s="60" customFormat="1" x14ac:dyDescent="0.2">
      <c r="A1303" s="562" t="s">
        <v>1302</v>
      </c>
      <c r="B1303" s="152">
        <v>100018057</v>
      </c>
      <c r="C1303" s="563" t="s">
        <v>1307</v>
      </c>
      <c r="D1303" s="506">
        <v>46</v>
      </c>
    </row>
    <row r="1304" spans="1:4" s="60" customFormat="1" x14ac:dyDescent="0.2">
      <c r="A1304" s="562" t="s">
        <v>1303</v>
      </c>
      <c r="B1304" s="152">
        <v>100018058</v>
      </c>
      <c r="C1304" s="563" t="s">
        <v>1308</v>
      </c>
      <c r="D1304" s="506">
        <v>46</v>
      </c>
    </row>
    <row r="1305" spans="1:4" s="60" customFormat="1" x14ac:dyDescent="0.2">
      <c r="A1305" s="267"/>
      <c r="B1305" s="151"/>
      <c r="C1305" s="285"/>
      <c r="D1305" s="396"/>
    </row>
    <row r="1306" spans="1:4" s="60" customFormat="1" x14ac:dyDescent="0.2">
      <c r="A1306" s="276"/>
      <c r="B1306" s="151"/>
      <c r="C1306" s="286"/>
      <c r="D1306" s="396"/>
    </row>
    <row r="1307" spans="1:4" s="60" customFormat="1" x14ac:dyDescent="0.2">
      <c r="A1307" s="267"/>
      <c r="B1307" s="151"/>
      <c r="C1307" s="285"/>
      <c r="D1307" s="396"/>
    </row>
    <row r="1308" spans="1:4" s="60" customFormat="1" x14ac:dyDescent="0.2">
      <c r="A1308" s="267"/>
      <c r="B1308" s="151"/>
      <c r="C1308" s="285"/>
      <c r="D1308" s="396"/>
    </row>
    <row r="1309" spans="1:4" s="60" customFormat="1" x14ac:dyDescent="0.2">
      <c r="A1309" s="267"/>
      <c r="B1309" s="151"/>
      <c r="C1309" s="285"/>
      <c r="D1309" s="396"/>
    </row>
    <row r="1310" spans="1:4" s="60" customFormat="1" ht="15.75" thickBot="1" x14ac:dyDescent="0.25">
      <c r="A1310" s="276"/>
      <c r="B1310" s="151"/>
      <c r="C1310" s="286"/>
      <c r="D1310" s="396"/>
    </row>
    <row r="1311" spans="1:4" s="60" customFormat="1" ht="19.5" thickTop="1" thickBot="1" x14ac:dyDescent="0.3">
      <c r="A1311" s="392" t="s">
        <v>1358</v>
      </c>
      <c r="B1311" s="392"/>
      <c r="C1311" s="282"/>
      <c r="D1311" s="393"/>
    </row>
    <row r="1312" spans="1:4" s="60" customFormat="1" ht="15.75" thickTop="1" x14ac:dyDescent="0.2">
      <c r="A1312" s="265"/>
      <c r="B1312" s="294"/>
      <c r="C1312" s="283"/>
      <c r="D1312" s="394" t="s">
        <v>789</v>
      </c>
    </row>
    <row r="1313" spans="1:4" s="60" customFormat="1" x14ac:dyDescent="0.2">
      <c r="A1313" s="266"/>
      <c r="B1313" s="295"/>
      <c r="C1313" s="284"/>
      <c r="D1313" s="395" t="s">
        <v>1389</v>
      </c>
    </row>
    <row r="1314" spans="1:4" s="60" customFormat="1" x14ac:dyDescent="0.2">
      <c r="A1314" s="265"/>
      <c r="B1314" s="294"/>
      <c r="C1314" s="283"/>
      <c r="D1314" s="396"/>
    </row>
    <row r="1315" spans="1:4" s="60" customFormat="1" x14ac:dyDescent="0.2">
      <c r="A1315" s="268" t="s">
        <v>1036</v>
      </c>
      <c r="B1315" s="322"/>
      <c r="C1315" s="286"/>
      <c r="D1315" s="396"/>
    </row>
    <row r="1316" spans="1:4" s="60" customFormat="1" x14ac:dyDescent="0.2">
      <c r="A1316" s="276"/>
      <c r="B1316" s="151"/>
      <c r="C1316" s="286"/>
      <c r="D1316" s="396"/>
    </row>
    <row r="1317" spans="1:4" s="60" customFormat="1" x14ac:dyDescent="0.2">
      <c r="A1317" s="276" t="s">
        <v>1037</v>
      </c>
      <c r="B1317" s="151">
        <v>85027171</v>
      </c>
      <c r="C1317" s="286" t="s">
        <v>1078</v>
      </c>
      <c r="D1317" s="396">
        <v>784</v>
      </c>
    </row>
    <row r="1318" spans="1:4" s="60" customFormat="1" x14ac:dyDescent="0.2">
      <c r="A1318" s="390" t="s">
        <v>1038</v>
      </c>
      <c r="B1318" s="151">
        <v>85027112</v>
      </c>
      <c r="C1318" s="286" t="s">
        <v>1079</v>
      </c>
      <c r="D1318" s="396">
        <v>127</v>
      </c>
    </row>
    <row r="1319" spans="1:4" s="60" customFormat="1" x14ac:dyDescent="0.2">
      <c r="A1319" s="390" t="s">
        <v>1039</v>
      </c>
      <c r="B1319" s="151">
        <v>85027011</v>
      </c>
      <c r="C1319" s="286" t="s">
        <v>1080</v>
      </c>
      <c r="D1319" s="396">
        <v>70</v>
      </c>
    </row>
    <row r="1320" spans="1:4" s="60" customFormat="1" x14ac:dyDescent="0.2">
      <c r="A1320" s="276" t="s">
        <v>1040</v>
      </c>
      <c r="B1320" s="151">
        <v>85027172</v>
      </c>
      <c r="C1320" s="286" t="s">
        <v>1081</v>
      </c>
      <c r="D1320" s="396">
        <v>614</v>
      </c>
    </row>
    <row r="1321" spans="1:4" s="60" customFormat="1" x14ac:dyDescent="0.2">
      <c r="A1321" s="276"/>
      <c r="B1321" s="151"/>
      <c r="C1321" s="286"/>
      <c r="D1321" s="396" t="s">
        <v>513</v>
      </c>
    </row>
    <row r="1322" spans="1:4" s="60" customFormat="1" x14ac:dyDescent="0.2">
      <c r="A1322" s="268" t="s">
        <v>1041</v>
      </c>
      <c r="B1322" s="322"/>
      <c r="C1322" s="286"/>
      <c r="D1322" s="396" t="s">
        <v>513</v>
      </c>
    </row>
    <row r="1323" spans="1:4" s="60" customFormat="1" x14ac:dyDescent="0.2">
      <c r="A1323" s="276"/>
      <c r="B1323" s="151"/>
      <c r="C1323" s="286"/>
      <c r="D1323" s="396" t="s">
        <v>513</v>
      </c>
    </row>
    <row r="1324" spans="1:4" s="60" customFormat="1" x14ac:dyDescent="0.2">
      <c r="A1324" s="265" t="s">
        <v>1042</v>
      </c>
      <c r="B1324" s="155">
        <v>82197729</v>
      </c>
      <c r="C1324" s="401" t="s">
        <v>1082</v>
      </c>
      <c r="D1324" s="396">
        <v>140</v>
      </c>
    </row>
    <row r="1325" spans="1:4" s="60" customFormat="1" x14ac:dyDescent="0.2">
      <c r="A1325" s="378" t="s">
        <v>1043</v>
      </c>
      <c r="B1325" s="155">
        <v>82187730</v>
      </c>
      <c r="C1325" s="401" t="s">
        <v>1083</v>
      </c>
      <c r="D1325" s="396">
        <v>94</v>
      </c>
    </row>
    <row r="1326" spans="1:4" s="60" customFormat="1" x14ac:dyDescent="0.2">
      <c r="A1326" s="272" t="s">
        <v>513</v>
      </c>
      <c r="B1326" s="155"/>
      <c r="C1326" s="401"/>
      <c r="D1326" s="396" t="s">
        <v>513</v>
      </c>
    </row>
    <row r="1327" spans="1:4" s="60" customFormat="1" x14ac:dyDescent="0.2">
      <c r="A1327" s="272" t="s">
        <v>455</v>
      </c>
      <c r="B1327" s="138">
        <v>88017859</v>
      </c>
      <c r="C1327" s="379" t="s">
        <v>87</v>
      </c>
      <c r="D1327" s="396">
        <v>50</v>
      </c>
    </row>
    <row r="1328" spans="1:4" s="60" customFormat="1" x14ac:dyDescent="0.2">
      <c r="A1328" s="278" t="s">
        <v>88</v>
      </c>
      <c r="B1328" s="138">
        <v>100012645</v>
      </c>
      <c r="C1328" s="285" t="s">
        <v>493</v>
      </c>
      <c r="D1328" s="394">
        <v>101</v>
      </c>
    </row>
    <row r="1329" spans="1:4" s="60" customFormat="1" x14ac:dyDescent="0.2">
      <c r="A1329" s="265" t="s">
        <v>88</v>
      </c>
      <c r="B1329" s="138">
        <v>88017855</v>
      </c>
      <c r="C1329" s="379" t="s">
        <v>89</v>
      </c>
      <c r="D1329" s="396">
        <v>167</v>
      </c>
    </row>
    <row r="1330" spans="1:4" s="60" customFormat="1" x14ac:dyDescent="0.2">
      <c r="A1330" s="278" t="s">
        <v>90</v>
      </c>
      <c r="B1330" s="138">
        <v>88017018</v>
      </c>
      <c r="C1330" s="289" t="s">
        <v>91</v>
      </c>
      <c r="D1330" s="396">
        <v>304</v>
      </c>
    </row>
    <row r="1331" spans="1:4" s="60" customFormat="1" x14ac:dyDescent="0.2">
      <c r="A1331" s="272" t="s">
        <v>117</v>
      </c>
      <c r="B1331" s="151">
        <v>100000030</v>
      </c>
      <c r="C1331" s="286" t="s">
        <v>118</v>
      </c>
      <c r="D1331" s="396">
        <v>51</v>
      </c>
    </row>
    <row r="1332" spans="1:4" s="60" customFormat="1" x14ac:dyDescent="0.2">
      <c r="A1332" s="272"/>
      <c r="B1332" s="151"/>
      <c r="C1332" s="286"/>
      <c r="D1332" s="396" t="s">
        <v>513</v>
      </c>
    </row>
    <row r="1333" spans="1:4" s="60" customFormat="1" x14ac:dyDescent="0.2">
      <c r="A1333" s="268" t="s">
        <v>1044</v>
      </c>
      <c r="B1333" s="322"/>
      <c r="C1333" s="285"/>
      <c r="D1333" s="396" t="s">
        <v>513</v>
      </c>
    </row>
    <row r="1334" spans="1:4" s="60" customFormat="1" x14ac:dyDescent="0.2">
      <c r="A1334" s="267"/>
      <c r="B1334" s="412"/>
      <c r="C1334" s="285"/>
      <c r="D1334" s="396" t="s">
        <v>513</v>
      </c>
    </row>
    <row r="1335" spans="1:4" s="60" customFormat="1" x14ac:dyDescent="0.2">
      <c r="A1335" s="298" t="s">
        <v>580</v>
      </c>
      <c r="B1335" s="155">
        <v>85757742</v>
      </c>
      <c r="C1335" s="285" t="s">
        <v>853</v>
      </c>
      <c r="D1335" s="396">
        <v>74</v>
      </c>
    </row>
    <row r="1336" spans="1:4" s="60" customFormat="1" x14ac:dyDescent="0.2">
      <c r="A1336" s="298" t="s">
        <v>1045</v>
      </c>
      <c r="B1336" s="155">
        <v>100004970</v>
      </c>
      <c r="C1336" s="285" t="s">
        <v>1084</v>
      </c>
      <c r="D1336" s="396">
        <v>281</v>
      </c>
    </row>
    <row r="1337" spans="1:4" s="60" customFormat="1" x14ac:dyDescent="0.2">
      <c r="A1337" s="298" t="s">
        <v>111</v>
      </c>
      <c r="B1337" s="155">
        <v>85757743</v>
      </c>
      <c r="C1337" s="285" t="s">
        <v>112</v>
      </c>
      <c r="D1337" s="396">
        <v>190</v>
      </c>
    </row>
    <row r="1338" spans="1:4" s="60" customFormat="1" x14ac:dyDescent="0.2">
      <c r="A1338" s="298" t="s">
        <v>356</v>
      </c>
      <c r="B1338" s="155">
        <v>100018923</v>
      </c>
      <c r="C1338" s="285" t="s">
        <v>355</v>
      </c>
      <c r="D1338" s="396">
        <v>287</v>
      </c>
    </row>
    <row r="1339" spans="1:4" s="60" customFormat="1" x14ac:dyDescent="0.2">
      <c r="A1339" s="298" t="s">
        <v>726</v>
      </c>
      <c r="B1339" s="138">
        <v>100018924</v>
      </c>
      <c r="C1339" s="337" t="s">
        <v>386</v>
      </c>
      <c r="D1339" s="396">
        <v>133</v>
      </c>
    </row>
    <row r="1340" spans="1:4" s="60" customFormat="1" x14ac:dyDescent="0.2">
      <c r="A1340" s="298" t="s">
        <v>725</v>
      </c>
      <c r="B1340" s="294">
        <v>100013307</v>
      </c>
      <c r="C1340" s="291" t="s">
        <v>182</v>
      </c>
      <c r="D1340" s="396">
        <v>150</v>
      </c>
    </row>
    <row r="1341" spans="1:4" s="60" customFormat="1" x14ac:dyDescent="0.2">
      <c r="A1341" s="298" t="s">
        <v>109</v>
      </c>
      <c r="B1341" s="155">
        <v>85757747</v>
      </c>
      <c r="C1341" s="285" t="s">
        <v>110</v>
      </c>
      <c r="D1341" s="396">
        <v>109</v>
      </c>
    </row>
    <row r="1342" spans="1:4" s="60" customFormat="1" x14ac:dyDescent="0.2">
      <c r="A1342" s="298" t="s">
        <v>107</v>
      </c>
      <c r="B1342" s="155">
        <v>100012044</v>
      </c>
      <c r="C1342" s="285" t="s">
        <v>108</v>
      </c>
      <c r="D1342" s="394">
        <v>100</v>
      </c>
    </row>
    <row r="1343" spans="1:4" s="60" customFormat="1" x14ac:dyDescent="0.2">
      <c r="A1343" s="265"/>
      <c r="B1343" s="155"/>
      <c r="C1343" s="285"/>
      <c r="D1343" s="396" t="s">
        <v>513</v>
      </c>
    </row>
    <row r="1344" spans="1:4" s="60" customFormat="1" x14ac:dyDescent="0.2">
      <c r="A1344" s="411" t="s">
        <v>1046</v>
      </c>
      <c r="B1344" s="322"/>
      <c r="C1344" s="285"/>
      <c r="D1344" s="396" t="s">
        <v>513</v>
      </c>
    </row>
    <row r="1345" spans="1:4" s="60" customFormat="1" x14ac:dyDescent="0.2">
      <c r="A1345" s="278"/>
      <c r="B1345" s="155"/>
      <c r="C1345" s="285"/>
      <c r="D1345" s="396" t="s">
        <v>513</v>
      </c>
    </row>
    <row r="1346" spans="1:4" s="60" customFormat="1" x14ac:dyDescent="0.2">
      <c r="A1346" s="298" t="s">
        <v>580</v>
      </c>
      <c r="B1346" s="155">
        <v>85757742</v>
      </c>
      <c r="C1346" s="285" t="s">
        <v>853</v>
      </c>
      <c r="D1346" s="396">
        <v>74</v>
      </c>
    </row>
    <row r="1347" spans="1:4" s="60" customFormat="1" x14ac:dyDescent="0.2">
      <c r="A1347" s="298" t="s">
        <v>175</v>
      </c>
      <c r="B1347" s="155">
        <v>88017017</v>
      </c>
      <c r="C1347" s="285" t="s">
        <v>167</v>
      </c>
      <c r="D1347" s="396">
        <v>67</v>
      </c>
    </row>
    <row r="1348" spans="1:4" s="60" customFormat="1" x14ac:dyDescent="0.2">
      <c r="A1348" s="270" t="s">
        <v>111</v>
      </c>
      <c r="B1348" s="400">
        <v>85757743</v>
      </c>
      <c r="C1348" s="286" t="s">
        <v>112</v>
      </c>
      <c r="D1348" s="396">
        <v>190</v>
      </c>
    </row>
    <row r="1349" spans="1:4" s="60" customFormat="1" x14ac:dyDescent="0.2">
      <c r="A1349" s="298" t="s">
        <v>356</v>
      </c>
      <c r="B1349" s="155">
        <v>100018923</v>
      </c>
      <c r="C1349" s="285" t="s">
        <v>355</v>
      </c>
      <c r="D1349" s="396">
        <v>287</v>
      </c>
    </row>
    <row r="1350" spans="1:4" s="60" customFormat="1" x14ac:dyDescent="0.2">
      <c r="A1350" s="298" t="s">
        <v>726</v>
      </c>
      <c r="B1350" s="138">
        <v>100018924</v>
      </c>
      <c r="C1350" s="337" t="s">
        <v>386</v>
      </c>
      <c r="D1350" s="396">
        <v>133</v>
      </c>
    </row>
    <row r="1351" spans="1:4" s="60" customFormat="1" x14ac:dyDescent="0.2">
      <c r="A1351" s="298" t="s">
        <v>725</v>
      </c>
      <c r="B1351" s="294">
        <v>100013307</v>
      </c>
      <c r="C1351" s="291" t="s">
        <v>182</v>
      </c>
      <c r="D1351" s="396">
        <v>150</v>
      </c>
    </row>
    <row r="1352" spans="1:4" s="60" customFormat="1" x14ac:dyDescent="0.2">
      <c r="A1352" s="298" t="s">
        <v>724</v>
      </c>
      <c r="B1352" s="294">
        <v>100013306</v>
      </c>
      <c r="C1352" s="291" t="s">
        <v>750</v>
      </c>
      <c r="D1352" s="396">
        <v>94</v>
      </c>
    </row>
    <row r="1353" spans="1:4" s="60" customFormat="1" x14ac:dyDescent="0.2">
      <c r="A1353" s="270" t="s">
        <v>109</v>
      </c>
      <c r="B1353" s="400">
        <v>85757747</v>
      </c>
      <c r="C1353" s="286" t="s">
        <v>110</v>
      </c>
      <c r="D1353" s="396">
        <v>109</v>
      </c>
    </row>
    <row r="1354" spans="1:4" s="60" customFormat="1" x14ac:dyDescent="0.2">
      <c r="A1354" s="298" t="s">
        <v>727</v>
      </c>
      <c r="B1354" s="318">
        <v>88017851</v>
      </c>
      <c r="C1354" s="286" t="s">
        <v>751</v>
      </c>
      <c r="D1354" s="396">
        <v>111</v>
      </c>
    </row>
    <row r="1355" spans="1:4" s="60" customFormat="1" x14ac:dyDescent="0.2">
      <c r="A1355" s="298" t="s">
        <v>1047</v>
      </c>
      <c r="B1355" s="400">
        <v>81997720</v>
      </c>
      <c r="C1355" s="401" t="s">
        <v>1085</v>
      </c>
      <c r="D1355" s="396">
        <v>151</v>
      </c>
    </row>
    <row r="1356" spans="1:4" s="60" customFormat="1" x14ac:dyDescent="0.2">
      <c r="A1356" s="298" t="s">
        <v>117</v>
      </c>
      <c r="B1356" s="318">
        <v>100000030</v>
      </c>
      <c r="C1356" s="286" t="s">
        <v>118</v>
      </c>
      <c r="D1356" s="396">
        <v>51</v>
      </c>
    </row>
    <row r="1357" spans="1:4" s="60" customFormat="1" x14ac:dyDescent="0.2">
      <c r="A1357" s="270" t="s">
        <v>843</v>
      </c>
      <c r="B1357" s="155">
        <v>88017887</v>
      </c>
      <c r="C1357" s="285" t="s">
        <v>854</v>
      </c>
      <c r="D1357" s="396">
        <v>66</v>
      </c>
    </row>
    <row r="1358" spans="1:4" s="60" customFormat="1" x14ac:dyDescent="0.2">
      <c r="A1358" s="298" t="s">
        <v>1048</v>
      </c>
      <c r="B1358" s="155">
        <v>100004781</v>
      </c>
      <c r="C1358" s="287" t="s">
        <v>1086</v>
      </c>
      <c r="D1358" s="396">
        <v>206</v>
      </c>
    </row>
    <row r="1359" spans="1:4" s="60" customFormat="1" x14ac:dyDescent="0.2">
      <c r="A1359" s="298" t="s">
        <v>1049</v>
      </c>
      <c r="B1359" s="151">
        <v>100018254</v>
      </c>
      <c r="C1359" s="286" t="s">
        <v>1087</v>
      </c>
      <c r="D1359" s="394">
        <v>849</v>
      </c>
    </row>
    <row r="1360" spans="1:4" s="60" customFormat="1" x14ac:dyDescent="0.2">
      <c r="A1360" s="298" t="s">
        <v>107</v>
      </c>
      <c r="B1360" s="155">
        <v>100012044</v>
      </c>
      <c r="C1360" s="285" t="s">
        <v>108</v>
      </c>
      <c r="D1360" s="394">
        <v>100</v>
      </c>
    </row>
    <row r="1361" spans="1:4" s="60" customFormat="1" x14ac:dyDescent="0.2">
      <c r="A1361" s="391"/>
      <c r="B1361" s="340"/>
      <c r="C1361" s="409"/>
      <c r="D1361" s="396" t="s">
        <v>513</v>
      </c>
    </row>
    <row r="1362" spans="1:4" s="60" customFormat="1" x14ac:dyDescent="0.2">
      <c r="A1362" s="398" t="s">
        <v>1050</v>
      </c>
      <c r="B1362" s="322"/>
      <c r="C1362" s="287"/>
      <c r="D1362" s="396" t="s">
        <v>513</v>
      </c>
    </row>
    <row r="1363" spans="1:4" s="60" customFormat="1" x14ac:dyDescent="0.2">
      <c r="A1363" s="278"/>
      <c r="B1363" s="155"/>
      <c r="C1363" s="287"/>
      <c r="D1363" s="396" t="s">
        <v>513</v>
      </c>
    </row>
    <row r="1364" spans="1:4" s="60" customFormat="1" x14ac:dyDescent="0.2">
      <c r="A1364" s="276" t="s">
        <v>1051</v>
      </c>
      <c r="B1364" s="318">
        <v>85027173</v>
      </c>
      <c r="C1364" s="286" t="s">
        <v>338</v>
      </c>
      <c r="D1364" s="396">
        <v>106</v>
      </c>
    </row>
    <row r="1365" spans="1:4" s="60" customFormat="1" x14ac:dyDescent="0.2">
      <c r="A1365" s="276" t="s">
        <v>1052</v>
      </c>
      <c r="B1365" s="318">
        <v>100003390</v>
      </c>
      <c r="C1365" s="286" t="s">
        <v>1088</v>
      </c>
      <c r="D1365" s="396">
        <v>84</v>
      </c>
    </row>
    <row r="1366" spans="1:4" s="60" customFormat="1" ht="15.75" thickBot="1" x14ac:dyDescent="0.3">
      <c r="B1366" s="59"/>
    </row>
    <row r="1367" spans="1:4" s="60" customFormat="1" ht="19.5" thickTop="1" thickBot="1" x14ac:dyDescent="0.3">
      <c r="A1367" s="392" t="s">
        <v>1089</v>
      </c>
      <c r="B1367" s="392"/>
      <c r="C1367" s="282"/>
      <c r="D1367" s="393"/>
    </row>
    <row r="1368" spans="1:4" s="60" customFormat="1" ht="15.75" thickTop="1" x14ac:dyDescent="0.2">
      <c r="A1368" s="265"/>
      <c r="B1368" s="294"/>
      <c r="C1368" s="283"/>
      <c r="D1368" s="394" t="s">
        <v>789</v>
      </c>
    </row>
    <row r="1369" spans="1:4" s="60" customFormat="1" x14ac:dyDescent="0.2">
      <c r="A1369" s="266"/>
      <c r="B1369" s="295"/>
      <c r="C1369" s="284"/>
      <c r="D1369" s="395" t="s">
        <v>1389</v>
      </c>
    </row>
    <row r="1370" spans="1:4" s="60" customFormat="1" x14ac:dyDescent="0.2">
      <c r="A1370" s="276"/>
      <c r="B1370" s="151"/>
      <c r="C1370" s="286"/>
      <c r="D1370" s="396"/>
    </row>
    <row r="1371" spans="1:4" s="60" customFormat="1" x14ac:dyDescent="0.2">
      <c r="A1371" s="270" t="s">
        <v>1090</v>
      </c>
      <c r="B1371" s="149">
        <v>100016195</v>
      </c>
      <c r="C1371" s="417"/>
      <c r="D1371" s="506">
        <v>3796</v>
      </c>
    </row>
    <row r="1372" spans="1:4" s="60" customFormat="1" x14ac:dyDescent="0.2">
      <c r="A1372" s="270" t="s">
        <v>1091</v>
      </c>
      <c r="B1372" s="149">
        <v>100016196</v>
      </c>
      <c r="C1372" s="417"/>
      <c r="D1372" s="506">
        <v>4366</v>
      </c>
    </row>
    <row r="1373" spans="1:4" s="60" customFormat="1" x14ac:dyDescent="0.2">
      <c r="A1373" s="270" t="s">
        <v>1092</v>
      </c>
      <c r="B1373" s="149">
        <v>100016197</v>
      </c>
      <c r="C1373" s="417"/>
      <c r="D1373" s="506">
        <v>5762</v>
      </c>
    </row>
    <row r="1374" spans="1:4" s="60" customFormat="1" x14ac:dyDescent="0.2">
      <c r="A1374" s="270" t="s">
        <v>1093</v>
      </c>
      <c r="B1374" s="149">
        <v>100016198</v>
      </c>
      <c r="C1374" s="417"/>
      <c r="D1374" s="506">
        <v>6953</v>
      </c>
    </row>
    <row r="1375" spans="1:4" s="60" customFormat="1" x14ac:dyDescent="0.2">
      <c r="A1375" s="270" t="s">
        <v>513</v>
      </c>
      <c r="B1375" s="149"/>
      <c r="C1375" s="417"/>
      <c r="D1375" s="509"/>
    </row>
    <row r="1376" spans="1:4" s="60" customFormat="1" x14ac:dyDescent="0.2">
      <c r="A1376" s="270" t="s">
        <v>1094</v>
      </c>
      <c r="B1376" s="149">
        <v>100016199</v>
      </c>
      <c r="C1376" s="417"/>
      <c r="D1376" s="506">
        <v>3988</v>
      </c>
    </row>
    <row r="1377" spans="1:4" s="60" customFormat="1" x14ac:dyDescent="0.2">
      <c r="A1377" s="270" t="s">
        <v>1095</v>
      </c>
      <c r="B1377" s="149">
        <v>100016200</v>
      </c>
      <c r="C1377" s="417"/>
      <c r="D1377" s="506">
        <v>4558</v>
      </c>
    </row>
    <row r="1378" spans="1:4" s="60" customFormat="1" x14ac:dyDescent="0.2">
      <c r="A1378" s="270" t="s">
        <v>78</v>
      </c>
      <c r="B1378" s="149">
        <v>100016201</v>
      </c>
      <c r="C1378" s="417"/>
      <c r="D1378" s="506">
        <v>5954</v>
      </c>
    </row>
    <row r="1379" spans="1:4" s="60" customFormat="1" x14ac:dyDescent="0.2">
      <c r="A1379" s="270" t="s">
        <v>1096</v>
      </c>
      <c r="B1379" s="149">
        <v>100016202</v>
      </c>
      <c r="C1379" s="417"/>
      <c r="D1379" s="506">
        <v>6463</v>
      </c>
    </row>
    <row r="1380" spans="1:4" s="60" customFormat="1" x14ac:dyDescent="0.2">
      <c r="A1380" s="413" t="s">
        <v>513</v>
      </c>
      <c r="B1380" s="416"/>
      <c r="C1380" s="418"/>
      <c r="D1380" s="509"/>
    </row>
    <row r="1381" spans="1:4" s="60" customFormat="1" x14ac:dyDescent="0.2">
      <c r="A1381" s="270" t="s">
        <v>1097</v>
      </c>
      <c r="B1381" s="149">
        <v>90520</v>
      </c>
      <c r="C1381" s="286" t="s">
        <v>1143</v>
      </c>
      <c r="D1381" s="506">
        <v>3667</v>
      </c>
    </row>
    <row r="1382" spans="1:4" s="60" customFormat="1" x14ac:dyDescent="0.2">
      <c r="A1382" s="270" t="s">
        <v>77</v>
      </c>
      <c r="B1382" s="149">
        <v>90521</v>
      </c>
      <c r="C1382" s="286" t="s">
        <v>1144</v>
      </c>
      <c r="D1382" s="506">
        <v>4237</v>
      </c>
    </row>
    <row r="1383" spans="1:4" s="60" customFormat="1" x14ac:dyDescent="0.2">
      <c r="A1383" s="270" t="s">
        <v>78</v>
      </c>
      <c r="B1383" s="149">
        <v>90522</v>
      </c>
      <c r="C1383" s="286" t="s">
        <v>1145</v>
      </c>
      <c r="D1383" s="506">
        <v>5633</v>
      </c>
    </row>
    <row r="1384" spans="1:4" s="60" customFormat="1" x14ac:dyDescent="0.2">
      <c r="A1384" s="270" t="s">
        <v>79</v>
      </c>
      <c r="B1384" s="149">
        <v>90523</v>
      </c>
      <c r="C1384" s="286" t="s">
        <v>1146</v>
      </c>
      <c r="D1384" s="506">
        <v>6142</v>
      </c>
    </row>
    <row r="1385" spans="1:4" s="60" customFormat="1" x14ac:dyDescent="0.2">
      <c r="A1385" s="270" t="s">
        <v>513</v>
      </c>
      <c r="B1385" s="149"/>
      <c r="C1385" s="286"/>
      <c r="D1385" s="396" t="s">
        <v>513</v>
      </c>
    </row>
    <row r="1386" spans="1:4" s="60" customFormat="1" x14ac:dyDescent="0.2">
      <c r="A1386" s="270" t="s">
        <v>1098</v>
      </c>
      <c r="B1386" s="149">
        <v>100016093</v>
      </c>
      <c r="C1386" s="286" t="s">
        <v>1147</v>
      </c>
      <c r="D1386" s="506">
        <v>129</v>
      </c>
    </row>
    <row r="1387" spans="1:4" s="60" customFormat="1" x14ac:dyDescent="0.2">
      <c r="A1387" s="270" t="s">
        <v>1099</v>
      </c>
      <c r="B1387" s="149">
        <v>100016094</v>
      </c>
      <c r="C1387" s="286" t="s">
        <v>199</v>
      </c>
      <c r="D1387" s="506">
        <v>321</v>
      </c>
    </row>
    <row r="1388" spans="1:4" s="60" customFormat="1" x14ac:dyDescent="0.2">
      <c r="A1388" s="414"/>
      <c r="B1388" s="151"/>
      <c r="C1388" s="286"/>
      <c r="D1388" s="396" t="s">
        <v>513</v>
      </c>
    </row>
    <row r="1389" spans="1:4" s="60" customFormat="1" x14ac:dyDescent="0.2">
      <c r="A1389" s="308" t="s">
        <v>844</v>
      </c>
      <c r="B1389" s="322"/>
      <c r="C1389" s="286"/>
      <c r="D1389" s="396" t="s">
        <v>513</v>
      </c>
    </row>
    <row r="1390" spans="1:4" s="60" customFormat="1" x14ac:dyDescent="0.2">
      <c r="A1390" s="269"/>
      <c r="B1390" s="304"/>
      <c r="C1390" s="286"/>
      <c r="D1390" s="396" t="s">
        <v>513</v>
      </c>
    </row>
    <row r="1391" spans="1:4" s="60" customFormat="1" x14ac:dyDescent="0.2">
      <c r="A1391" s="267" t="s">
        <v>1100</v>
      </c>
      <c r="B1391" s="151">
        <v>100007827</v>
      </c>
      <c r="C1391" s="286" t="s">
        <v>180</v>
      </c>
      <c r="D1391" s="396">
        <v>397</v>
      </c>
    </row>
    <row r="1392" spans="1:4" s="60" customFormat="1" x14ac:dyDescent="0.2">
      <c r="A1392" s="272" t="s">
        <v>117</v>
      </c>
      <c r="B1392" s="151">
        <v>100000030</v>
      </c>
      <c r="C1392" s="286" t="s">
        <v>118</v>
      </c>
      <c r="D1392" s="396">
        <v>51</v>
      </c>
    </row>
    <row r="1393" spans="1:4" s="60" customFormat="1" x14ac:dyDescent="0.2">
      <c r="A1393" s="269"/>
      <c r="B1393" s="155"/>
      <c r="C1393" s="286"/>
      <c r="D1393" s="396" t="s">
        <v>513</v>
      </c>
    </row>
    <row r="1394" spans="1:4" s="60" customFormat="1" x14ac:dyDescent="0.2">
      <c r="A1394" s="415" t="s">
        <v>1101</v>
      </c>
      <c r="B1394" s="322"/>
      <c r="C1394" s="286"/>
      <c r="D1394" s="396" t="s">
        <v>513</v>
      </c>
    </row>
    <row r="1395" spans="1:4" s="60" customFormat="1" x14ac:dyDescent="0.2">
      <c r="A1395" s="331"/>
      <c r="B1395" s="415"/>
      <c r="C1395" s="286"/>
      <c r="D1395" s="396" t="s">
        <v>513</v>
      </c>
    </row>
    <row r="1396" spans="1:4" s="60" customFormat="1" x14ac:dyDescent="0.2">
      <c r="A1396" s="276" t="s">
        <v>1102</v>
      </c>
      <c r="B1396" s="151">
        <v>100002310</v>
      </c>
      <c r="C1396" s="286" t="s">
        <v>1148</v>
      </c>
      <c r="D1396" s="396">
        <v>304</v>
      </c>
    </row>
    <row r="1397" spans="1:4" s="60" customFormat="1" x14ac:dyDescent="0.2">
      <c r="A1397" s="303" t="s">
        <v>1103</v>
      </c>
      <c r="B1397" s="151" t="s">
        <v>1135</v>
      </c>
      <c r="C1397" s="286" t="s">
        <v>1149</v>
      </c>
      <c r="D1397" s="396">
        <v>74</v>
      </c>
    </row>
    <row r="1398" spans="1:4" s="60" customFormat="1" x14ac:dyDescent="0.2">
      <c r="A1398" s="277" t="s">
        <v>713</v>
      </c>
      <c r="B1398" s="138" t="s">
        <v>759</v>
      </c>
      <c r="C1398" s="291" t="s">
        <v>745</v>
      </c>
      <c r="D1398" s="396">
        <v>83</v>
      </c>
    </row>
    <row r="1399" spans="1:4" s="60" customFormat="1" x14ac:dyDescent="0.2">
      <c r="A1399" s="269" t="s">
        <v>1104</v>
      </c>
      <c r="B1399" s="151">
        <v>84887768</v>
      </c>
      <c r="C1399" s="286" t="s">
        <v>1150</v>
      </c>
      <c r="D1399" s="396">
        <v>73</v>
      </c>
    </row>
    <row r="1400" spans="1:4" s="60" customFormat="1" x14ac:dyDescent="0.2">
      <c r="A1400" s="269" t="s">
        <v>577</v>
      </c>
      <c r="B1400" s="151" t="s">
        <v>1136</v>
      </c>
      <c r="C1400" s="286" t="s">
        <v>1151</v>
      </c>
      <c r="D1400" s="396">
        <v>77</v>
      </c>
    </row>
    <row r="1401" spans="1:4" s="60" customFormat="1" x14ac:dyDescent="0.2">
      <c r="A1401" s="269" t="s">
        <v>1105</v>
      </c>
      <c r="B1401" s="151" t="s">
        <v>1137</v>
      </c>
      <c r="C1401" s="286" t="s">
        <v>1152</v>
      </c>
      <c r="D1401" s="396">
        <v>89</v>
      </c>
    </row>
    <row r="1402" spans="1:4" s="60" customFormat="1" x14ac:dyDescent="0.2">
      <c r="A1402" s="276" t="s">
        <v>1106</v>
      </c>
      <c r="B1402" s="151">
        <v>100004641</v>
      </c>
      <c r="C1402" s="286" t="s">
        <v>1153</v>
      </c>
      <c r="D1402" s="396">
        <v>40</v>
      </c>
    </row>
    <row r="1403" spans="1:4" s="60" customFormat="1" x14ac:dyDescent="0.2">
      <c r="A1403" s="331" t="s">
        <v>1107</v>
      </c>
      <c r="B1403" s="151">
        <v>100002312</v>
      </c>
      <c r="C1403" s="286" t="s">
        <v>1154</v>
      </c>
      <c r="D1403" s="396">
        <v>280</v>
      </c>
    </row>
    <row r="1404" spans="1:4" s="60" customFormat="1" x14ac:dyDescent="0.2">
      <c r="A1404" s="331" t="s">
        <v>1108</v>
      </c>
      <c r="B1404" s="151">
        <v>100002313</v>
      </c>
      <c r="C1404" s="286" t="s">
        <v>1155</v>
      </c>
      <c r="D1404" s="396">
        <v>297</v>
      </c>
    </row>
    <row r="1405" spans="1:4" s="60" customFormat="1" x14ac:dyDescent="0.2">
      <c r="A1405" s="298" t="s">
        <v>1109</v>
      </c>
      <c r="B1405" s="151" t="s">
        <v>1138</v>
      </c>
      <c r="C1405" s="285"/>
      <c r="D1405" s="394">
        <v>312</v>
      </c>
    </row>
    <row r="1406" spans="1:4" s="60" customFormat="1" x14ac:dyDescent="0.2">
      <c r="A1406" s="331" t="s">
        <v>1110</v>
      </c>
      <c r="B1406" s="151">
        <v>100002314</v>
      </c>
      <c r="C1406" s="286" t="s">
        <v>1156</v>
      </c>
      <c r="D1406" s="396">
        <v>317</v>
      </c>
    </row>
    <row r="1407" spans="1:4" s="60" customFormat="1" x14ac:dyDescent="0.2">
      <c r="A1407" s="331" t="s">
        <v>1111</v>
      </c>
      <c r="B1407" s="151">
        <v>100002316</v>
      </c>
      <c r="C1407" s="286" t="s">
        <v>1157</v>
      </c>
      <c r="D1407" s="396">
        <v>494</v>
      </c>
    </row>
    <row r="1408" spans="1:4" s="60" customFormat="1" x14ac:dyDescent="0.2">
      <c r="A1408" s="331" t="s">
        <v>1112</v>
      </c>
      <c r="B1408" s="151">
        <v>100002323</v>
      </c>
      <c r="C1408" s="286" t="s">
        <v>1158</v>
      </c>
      <c r="D1408" s="396">
        <v>324</v>
      </c>
    </row>
    <row r="1409" spans="1:4" s="60" customFormat="1" x14ac:dyDescent="0.2">
      <c r="A1409" s="265" t="s">
        <v>1113</v>
      </c>
      <c r="B1409" s="151">
        <v>85317005</v>
      </c>
      <c r="C1409" s="286" t="s">
        <v>1159</v>
      </c>
      <c r="D1409" s="396">
        <v>351</v>
      </c>
    </row>
    <row r="1410" spans="1:4" s="60" customFormat="1" x14ac:dyDescent="0.2">
      <c r="A1410" s="269" t="s">
        <v>1114</v>
      </c>
      <c r="B1410" s="151" t="s">
        <v>1139</v>
      </c>
      <c r="C1410" s="286" t="s">
        <v>1160</v>
      </c>
      <c r="D1410" s="396">
        <v>60</v>
      </c>
    </row>
    <row r="1411" spans="1:4" s="60" customFormat="1" x14ac:dyDescent="0.2">
      <c r="A1411" s="265" t="s">
        <v>584</v>
      </c>
      <c r="B1411" s="151">
        <v>85317023</v>
      </c>
      <c r="C1411" s="286" t="s">
        <v>617</v>
      </c>
      <c r="D1411" s="396">
        <v>356</v>
      </c>
    </row>
    <row r="1412" spans="1:4" s="60" customFormat="1" x14ac:dyDescent="0.2">
      <c r="A1412" s="265" t="s">
        <v>585</v>
      </c>
      <c r="B1412" s="151">
        <v>85317024</v>
      </c>
      <c r="C1412" s="286" t="s">
        <v>618</v>
      </c>
      <c r="D1412" s="396">
        <v>100</v>
      </c>
    </row>
    <row r="1413" spans="1:4" s="60" customFormat="1" x14ac:dyDescent="0.2">
      <c r="A1413" s="265" t="s">
        <v>586</v>
      </c>
      <c r="B1413" s="151">
        <v>85317025</v>
      </c>
      <c r="C1413" s="286" t="s">
        <v>619</v>
      </c>
      <c r="D1413" s="396">
        <v>126</v>
      </c>
    </row>
    <row r="1414" spans="1:4" s="60" customFormat="1" x14ac:dyDescent="0.2">
      <c r="A1414" s="276" t="s">
        <v>1115</v>
      </c>
      <c r="B1414" s="151">
        <v>83877009</v>
      </c>
      <c r="C1414" s="286" t="s">
        <v>1161</v>
      </c>
      <c r="D1414" s="396">
        <v>951</v>
      </c>
    </row>
    <row r="1415" spans="1:4" s="60" customFormat="1" x14ac:dyDescent="0.2">
      <c r="A1415" s="276" t="s">
        <v>1116</v>
      </c>
      <c r="B1415" s="151">
        <v>83877010</v>
      </c>
      <c r="C1415" s="286" t="s">
        <v>1162</v>
      </c>
      <c r="D1415" s="396">
        <v>1160</v>
      </c>
    </row>
    <row r="1416" spans="1:4" s="60" customFormat="1" x14ac:dyDescent="0.2">
      <c r="A1416" s="276" t="s">
        <v>1117</v>
      </c>
      <c r="B1416" s="151">
        <v>83877011</v>
      </c>
      <c r="C1416" s="286" t="s">
        <v>1163</v>
      </c>
      <c r="D1416" s="396">
        <v>1236</v>
      </c>
    </row>
    <row r="1417" spans="1:4" s="60" customFormat="1" x14ac:dyDescent="0.2">
      <c r="A1417" s="269" t="s">
        <v>1118</v>
      </c>
      <c r="B1417" s="151" t="s">
        <v>1140</v>
      </c>
      <c r="C1417" s="286" t="s">
        <v>1164</v>
      </c>
      <c r="D1417" s="396">
        <v>103</v>
      </c>
    </row>
    <row r="1418" spans="1:4" s="60" customFormat="1" x14ac:dyDescent="0.2">
      <c r="A1418" s="269" t="s">
        <v>1119</v>
      </c>
      <c r="B1418" s="151" t="s">
        <v>1141</v>
      </c>
      <c r="C1418" s="286" t="s">
        <v>1165</v>
      </c>
      <c r="D1418" s="396">
        <v>109</v>
      </c>
    </row>
    <row r="1419" spans="1:4" s="60" customFormat="1" x14ac:dyDescent="0.2">
      <c r="A1419" s="269" t="s">
        <v>1120</v>
      </c>
      <c r="B1419" s="151" t="s">
        <v>1142</v>
      </c>
      <c r="C1419" s="286" t="s">
        <v>1166</v>
      </c>
      <c r="D1419" s="396">
        <v>120</v>
      </c>
    </row>
    <row r="1420" spans="1:4" s="60" customFormat="1" x14ac:dyDescent="0.2">
      <c r="A1420" s="269" t="s">
        <v>1121</v>
      </c>
      <c r="B1420" s="151">
        <v>100018981</v>
      </c>
      <c r="C1420" s="286" t="s">
        <v>1167</v>
      </c>
      <c r="D1420" s="396">
        <v>73</v>
      </c>
    </row>
    <row r="1421" spans="1:4" s="60" customFormat="1" x14ac:dyDescent="0.2">
      <c r="A1421" s="269" t="s">
        <v>1122</v>
      </c>
      <c r="B1421" s="151">
        <v>100018983</v>
      </c>
      <c r="C1421" s="286" t="s">
        <v>1168</v>
      </c>
      <c r="D1421" s="396">
        <v>81</v>
      </c>
    </row>
    <row r="1422" spans="1:4" s="60" customFormat="1" x14ac:dyDescent="0.2">
      <c r="A1422" s="269" t="s">
        <v>1123</v>
      </c>
      <c r="B1422" s="151">
        <v>100018984</v>
      </c>
      <c r="C1422" s="286" t="s">
        <v>1169</v>
      </c>
      <c r="D1422" s="396">
        <v>146</v>
      </c>
    </row>
    <row r="1423" spans="1:4" s="60" customFormat="1" x14ac:dyDescent="0.2">
      <c r="A1423" s="269" t="s">
        <v>1124</v>
      </c>
      <c r="B1423" s="151">
        <v>100018985</v>
      </c>
      <c r="C1423" s="286" t="s">
        <v>1170</v>
      </c>
      <c r="D1423" s="396">
        <v>41</v>
      </c>
    </row>
    <row r="1424" spans="1:4" s="60" customFormat="1" x14ac:dyDescent="0.2">
      <c r="A1424" s="269" t="s">
        <v>720</v>
      </c>
      <c r="B1424" s="151">
        <v>100019346</v>
      </c>
      <c r="C1424" s="286" t="s">
        <v>749</v>
      </c>
      <c r="D1424" s="396">
        <v>486</v>
      </c>
    </row>
    <row r="1425" spans="1:4" s="60" customFormat="1" x14ac:dyDescent="0.2">
      <c r="A1425" s="269" t="s">
        <v>1125</v>
      </c>
      <c r="B1425" s="151">
        <v>100019347</v>
      </c>
      <c r="C1425" s="286" t="s">
        <v>1171</v>
      </c>
      <c r="D1425" s="396">
        <v>586</v>
      </c>
    </row>
    <row r="1426" spans="1:4" s="60" customFormat="1" x14ac:dyDescent="0.2">
      <c r="A1426" s="269" t="s">
        <v>1126</v>
      </c>
      <c r="B1426" s="151">
        <v>100019348</v>
      </c>
      <c r="C1426" s="286" t="s">
        <v>1172</v>
      </c>
      <c r="D1426" s="396">
        <v>786</v>
      </c>
    </row>
    <row r="1427" spans="1:4" s="60" customFormat="1" x14ac:dyDescent="0.2">
      <c r="A1427" s="298" t="s">
        <v>1127</v>
      </c>
      <c r="B1427" s="151">
        <v>7608398</v>
      </c>
      <c r="C1427" s="285"/>
      <c r="D1427" s="394">
        <v>500</v>
      </c>
    </row>
    <row r="1428" spans="1:4" s="60" customFormat="1" x14ac:dyDescent="0.2">
      <c r="A1428" s="330" t="s">
        <v>1128</v>
      </c>
      <c r="B1428" s="151">
        <v>94225601</v>
      </c>
      <c r="C1428" s="286" t="s">
        <v>1173</v>
      </c>
      <c r="D1428" s="396">
        <v>85.49</v>
      </c>
    </row>
    <row r="1429" spans="1:4" s="60" customFormat="1" x14ac:dyDescent="0.2">
      <c r="A1429" s="347" t="s">
        <v>1129</v>
      </c>
      <c r="B1429" s="374">
        <v>7606393</v>
      </c>
      <c r="C1429" s="349"/>
      <c r="D1429" s="433">
        <v>160</v>
      </c>
    </row>
    <row r="1430" spans="1:4" s="60" customFormat="1" ht="15.75" thickBot="1" x14ac:dyDescent="0.25">
      <c r="A1430" s="276" t="s">
        <v>1130</v>
      </c>
      <c r="B1430" s="151"/>
      <c r="C1430" s="286"/>
      <c r="D1430" s="396"/>
    </row>
    <row r="1431" spans="1:4" s="60" customFormat="1" ht="19.5" thickTop="1" thickBot="1" x14ac:dyDescent="0.3">
      <c r="A1431" s="392" t="s">
        <v>1131</v>
      </c>
      <c r="B1431" s="392"/>
      <c r="C1431" s="282"/>
      <c r="D1431" s="393"/>
    </row>
    <row r="1432" spans="1:4" s="60" customFormat="1" ht="15.75" thickTop="1" x14ac:dyDescent="0.2">
      <c r="A1432" s="265"/>
      <c r="B1432" s="294"/>
      <c r="C1432" s="283"/>
      <c r="D1432" s="394" t="s">
        <v>789</v>
      </c>
    </row>
    <row r="1433" spans="1:4" s="60" customFormat="1" x14ac:dyDescent="0.2">
      <c r="A1433" s="266"/>
      <c r="B1433" s="295"/>
      <c r="C1433" s="284"/>
      <c r="D1433" s="395" t="s">
        <v>1389</v>
      </c>
    </row>
    <row r="1434" spans="1:4" s="60" customFormat="1" x14ac:dyDescent="0.2">
      <c r="A1434" s="276"/>
      <c r="B1434" s="151"/>
      <c r="C1434" s="286"/>
      <c r="D1434" s="396"/>
    </row>
    <row r="1435" spans="1:4" s="60" customFormat="1" x14ac:dyDescent="0.2">
      <c r="A1435" s="319" t="s">
        <v>1132</v>
      </c>
      <c r="B1435" s="322"/>
      <c r="C1435" s="286"/>
      <c r="D1435" s="396"/>
    </row>
    <row r="1436" spans="1:4" s="60" customFormat="1" x14ac:dyDescent="0.2">
      <c r="A1436" s="269"/>
      <c r="B1436" s="151"/>
      <c r="C1436" s="286"/>
      <c r="D1436" s="396"/>
    </row>
    <row r="1437" spans="1:4" s="60" customFormat="1" x14ac:dyDescent="0.2">
      <c r="A1437" s="376" t="s">
        <v>1133</v>
      </c>
      <c r="B1437" s="151"/>
      <c r="C1437" s="286"/>
      <c r="D1437" s="396"/>
    </row>
    <row r="1438" spans="1:4" s="60" customFormat="1" x14ac:dyDescent="0.2">
      <c r="A1438" s="331"/>
      <c r="B1438" s="151"/>
      <c r="C1438" s="286"/>
      <c r="D1438" s="396"/>
    </row>
    <row r="1439" spans="1:4" s="60" customFormat="1" x14ac:dyDescent="0.2">
      <c r="A1439" s="436" t="s">
        <v>722</v>
      </c>
      <c r="B1439" s="435">
        <v>100013304</v>
      </c>
      <c r="C1439" s="432" t="s">
        <v>181</v>
      </c>
      <c r="D1439" s="433">
        <v>191</v>
      </c>
    </row>
    <row r="1440" spans="1:4" s="60" customFormat="1" x14ac:dyDescent="0.2">
      <c r="A1440" s="277" t="s">
        <v>723</v>
      </c>
      <c r="B1440" s="294">
        <v>100013305</v>
      </c>
      <c r="C1440" s="291" t="s">
        <v>492</v>
      </c>
      <c r="D1440" s="396">
        <v>56</v>
      </c>
    </row>
    <row r="1441" spans="1:4" s="60" customFormat="1" x14ac:dyDescent="0.2">
      <c r="A1441" s="277" t="s">
        <v>724</v>
      </c>
      <c r="B1441" s="294">
        <v>100013306</v>
      </c>
      <c r="C1441" s="291" t="s">
        <v>750</v>
      </c>
      <c r="D1441" s="396">
        <v>94</v>
      </c>
    </row>
    <row r="1442" spans="1:4" s="60" customFormat="1" x14ac:dyDescent="0.2">
      <c r="A1442" s="277" t="s">
        <v>725</v>
      </c>
      <c r="B1442" s="294">
        <v>100013307</v>
      </c>
      <c r="C1442" s="291" t="s">
        <v>182</v>
      </c>
      <c r="D1442" s="396">
        <v>150</v>
      </c>
    </row>
    <row r="1443" spans="1:4" s="60" customFormat="1" x14ac:dyDescent="0.2">
      <c r="A1443" s="272" t="s">
        <v>356</v>
      </c>
      <c r="B1443" s="155">
        <v>100018923</v>
      </c>
      <c r="C1443" s="285" t="s">
        <v>355</v>
      </c>
      <c r="D1443" s="396">
        <v>287</v>
      </c>
    </row>
    <row r="1444" spans="1:4" s="60" customFormat="1" x14ac:dyDescent="0.2">
      <c r="A1444" s="277" t="s">
        <v>726</v>
      </c>
      <c r="B1444" s="138">
        <v>100018924</v>
      </c>
      <c r="C1444" s="337" t="s">
        <v>386</v>
      </c>
      <c r="D1444" s="394">
        <v>133</v>
      </c>
    </row>
    <row r="1445" spans="1:4" s="60" customFormat="1" x14ac:dyDescent="0.2">
      <c r="A1445" s="265" t="s">
        <v>727</v>
      </c>
      <c r="B1445" s="151">
        <v>88017851</v>
      </c>
      <c r="C1445" s="286" t="s">
        <v>751</v>
      </c>
      <c r="D1445" s="396">
        <v>111</v>
      </c>
    </row>
    <row r="1446" spans="1:4" s="60" customFormat="1" x14ac:dyDescent="0.2">
      <c r="A1446" s="278" t="s">
        <v>175</v>
      </c>
      <c r="B1446" s="155">
        <v>88017017</v>
      </c>
      <c r="C1446" s="285" t="s">
        <v>167</v>
      </c>
      <c r="D1446" s="396">
        <v>67</v>
      </c>
    </row>
    <row r="1447" spans="1:4" s="60" customFormat="1" x14ac:dyDescent="0.2">
      <c r="A1447" s="265" t="s">
        <v>109</v>
      </c>
      <c r="B1447" s="294">
        <v>85757747</v>
      </c>
      <c r="C1447" s="283" t="s">
        <v>110</v>
      </c>
      <c r="D1447" s="396">
        <v>109</v>
      </c>
    </row>
    <row r="1448" spans="1:4" s="60" customFormat="1" x14ac:dyDescent="0.2">
      <c r="A1448" s="272" t="s">
        <v>117</v>
      </c>
      <c r="B1448" s="151">
        <v>100000030</v>
      </c>
      <c r="C1448" s="286" t="s">
        <v>118</v>
      </c>
      <c r="D1448" s="396">
        <v>51</v>
      </c>
    </row>
    <row r="1449" spans="1:4" s="60" customFormat="1" x14ac:dyDescent="0.2">
      <c r="A1449" s="331" t="s">
        <v>1049</v>
      </c>
      <c r="B1449" s="151">
        <v>100018254</v>
      </c>
      <c r="C1449" s="286" t="s">
        <v>1087</v>
      </c>
      <c r="D1449" s="394">
        <v>849</v>
      </c>
    </row>
    <row r="1450" spans="1:4" s="60" customFormat="1" x14ac:dyDescent="0.2">
      <c r="A1450" s="334" t="s">
        <v>107</v>
      </c>
      <c r="B1450" s="155">
        <v>100012044</v>
      </c>
      <c r="C1450" s="285" t="s">
        <v>108</v>
      </c>
      <c r="D1450" s="394">
        <v>100</v>
      </c>
    </row>
    <row r="1451" spans="1:4" s="60" customFormat="1" x14ac:dyDescent="0.2">
      <c r="A1451" s="269"/>
      <c r="B1451" s="151"/>
      <c r="C1451" s="286"/>
      <c r="D1451" s="396" t="s">
        <v>513</v>
      </c>
    </row>
    <row r="1452" spans="1:4" s="60" customFormat="1" x14ac:dyDescent="0.2">
      <c r="A1452" s="308" t="s">
        <v>1134</v>
      </c>
      <c r="B1452" s="151"/>
      <c r="C1452" s="286"/>
      <c r="D1452" s="396" t="s">
        <v>513</v>
      </c>
    </row>
    <row r="1453" spans="1:4" s="60" customFormat="1" x14ac:dyDescent="0.2">
      <c r="A1453" s="269"/>
      <c r="B1453" s="151"/>
      <c r="C1453" s="286"/>
      <c r="D1453" s="396" t="s">
        <v>513</v>
      </c>
    </row>
    <row r="1454" spans="1:4" s="60" customFormat="1" x14ac:dyDescent="0.2">
      <c r="A1454" s="265" t="s">
        <v>589</v>
      </c>
      <c r="B1454" s="151">
        <v>85757741</v>
      </c>
      <c r="C1454" s="286" t="s">
        <v>624</v>
      </c>
      <c r="D1454" s="396">
        <v>46</v>
      </c>
    </row>
    <row r="1455" spans="1:4" s="60" customFormat="1" x14ac:dyDescent="0.2">
      <c r="A1455" s="272" t="s">
        <v>117</v>
      </c>
      <c r="B1455" s="151">
        <v>100000030</v>
      </c>
      <c r="C1455" s="286" t="s">
        <v>118</v>
      </c>
      <c r="D1455" s="396">
        <v>51</v>
      </c>
    </row>
    <row r="1456" spans="1:4" s="60" customFormat="1" x14ac:dyDescent="0.2">
      <c r="A1456" s="272" t="s">
        <v>455</v>
      </c>
      <c r="B1456" s="138">
        <v>88017859</v>
      </c>
      <c r="C1456" s="379" t="s">
        <v>87</v>
      </c>
      <c r="D1456" s="396">
        <v>50</v>
      </c>
    </row>
    <row r="1457" spans="1:4" s="60" customFormat="1" x14ac:dyDescent="0.2">
      <c r="A1457" s="265" t="s">
        <v>88</v>
      </c>
      <c r="B1457" s="138">
        <v>88017855</v>
      </c>
      <c r="C1457" s="379" t="s">
        <v>89</v>
      </c>
      <c r="D1457" s="396">
        <v>167</v>
      </c>
    </row>
    <row r="1458" spans="1:4" s="60" customFormat="1" x14ac:dyDescent="0.2">
      <c r="A1458" s="278" t="s">
        <v>90</v>
      </c>
      <c r="B1458" s="155">
        <v>88017018</v>
      </c>
      <c r="C1458" s="287" t="s">
        <v>91</v>
      </c>
      <c r="D1458" s="396">
        <v>304</v>
      </c>
    </row>
    <row r="1459" spans="1:4" s="60" customFormat="1" ht="15.75" thickBot="1" x14ac:dyDescent="0.3">
      <c r="B1459" s="59"/>
    </row>
    <row r="1460" spans="1:4" s="60" customFormat="1" ht="19.5" thickTop="1" thickBot="1" x14ac:dyDescent="0.3">
      <c r="A1460" s="392" t="s">
        <v>1174</v>
      </c>
      <c r="B1460" s="392"/>
      <c r="C1460" s="282"/>
      <c r="D1460" s="393"/>
    </row>
    <row r="1461" spans="1:4" s="60" customFormat="1" ht="15.75" thickTop="1" x14ac:dyDescent="0.2">
      <c r="A1461" s="265"/>
      <c r="B1461" s="294"/>
      <c r="C1461" s="283"/>
      <c r="D1461" s="396" t="s">
        <v>789</v>
      </c>
    </row>
    <row r="1462" spans="1:4" s="60" customFormat="1" x14ac:dyDescent="0.2">
      <c r="A1462" s="266"/>
      <c r="B1462" s="295"/>
      <c r="C1462" s="284"/>
      <c r="D1462" s="396" t="s">
        <v>1389</v>
      </c>
    </row>
    <row r="1463" spans="1:4" s="60" customFormat="1" x14ac:dyDescent="0.2">
      <c r="A1463" s="265"/>
      <c r="B1463" s="294"/>
      <c r="C1463" s="283"/>
      <c r="D1463" s="396"/>
    </row>
    <row r="1464" spans="1:4" s="60" customFormat="1" x14ac:dyDescent="0.2">
      <c r="A1464" s="419" t="s">
        <v>1175</v>
      </c>
      <c r="B1464" s="405"/>
      <c r="C1464" s="401"/>
      <c r="D1464" s="396"/>
    </row>
    <row r="1465" spans="1:4" s="60" customFormat="1" x14ac:dyDescent="0.2">
      <c r="A1465" s="265"/>
      <c r="B1465" s="294"/>
      <c r="C1465" s="283"/>
      <c r="D1465" s="396"/>
    </row>
    <row r="1466" spans="1:4" s="60" customFormat="1" x14ac:dyDescent="0.2">
      <c r="A1466" s="403" t="s">
        <v>1176</v>
      </c>
      <c r="B1466" s="294"/>
      <c r="C1466" s="283"/>
      <c r="D1466" s="396"/>
    </row>
    <row r="1467" spans="1:4" s="60" customFormat="1" x14ac:dyDescent="0.2">
      <c r="A1467" s="378"/>
      <c r="B1467" s="405"/>
      <c r="C1467" s="401"/>
      <c r="D1467" s="396"/>
    </row>
    <row r="1468" spans="1:4" s="60" customFormat="1" x14ac:dyDescent="0.2">
      <c r="A1468" s="437" t="s">
        <v>1235</v>
      </c>
      <c r="B1468" s="438">
        <v>88027318</v>
      </c>
      <c r="C1468" s="439" t="s">
        <v>906</v>
      </c>
      <c r="D1468" s="433">
        <v>911</v>
      </c>
    </row>
    <row r="1469" spans="1:4" s="60" customFormat="1" x14ac:dyDescent="0.2">
      <c r="A1469" s="437" t="s">
        <v>885</v>
      </c>
      <c r="B1469" s="440">
        <v>88027319</v>
      </c>
      <c r="C1469" s="349" t="s">
        <v>907</v>
      </c>
      <c r="D1469" s="433">
        <v>849</v>
      </c>
    </row>
    <row r="1470" spans="1:4" s="60" customFormat="1" x14ac:dyDescent="0.2">
      <c r="A1470" s="437" t="s">
        <v>886</v>
      </c>
      <c r="B1470" s="438">
        <v>88027320</v>
      </c>
      <c r="C1470" s="439" t="s">
        <v>908</v>
      </c>
      <c r="D1470" s="433">
        <v>849</v>
      </c>
    </row>
    <row r="1471" spans="1:4" s="60" customFormat="1" x14ac:dyDescent="0.2">
      <c r="A1471" s="437" t="s">
        <v>1475</v>
      </c>
      <c r="B1471" s="441">
        <v>100005100</v>
      </c>
      <c r="C1471" s="349" t="s">
        <v>212</v>
      </c>
      <c r="D1471" s="433">
        <v>1000</v>
      </c>
    </row>
    <row r="1472" spans="1:4" s="60" customFormat="1" x14ac:dyDescent="0.2">
      <c r="A1472" s="378"/>
      <c r="B1472" s="322"/>
      <c r="C1472" s="380"/>
      <c r="D1472" s="396" t="s">
        <v>513</v>
      </c>
    </row>
    <row r="1473" spans="1:4" s="60" customFormat="1" x14ac:dyDescent="0.2">
      <c r="A1473" s="419" t="s">
        <v>1177</v>
      </c>
      <c r="B1473" s="405"/>
      <c r="C1473" s="401"/>
      <c r="D1473" s="396" t="s">
        <v>513</v>
      </c>
    </row>
    <row r="1474" spans="1:4" s="60" customFormat="1" x14ac:dyDescent="0.2">
      <c r="A1474" s="265"/>
      <c r="B1474" s="294"/>
      <c r="C1474" s="283"/>
      <c r="D1474" s="396" t="s">
        <v>513</v>
      </c>
    </row>
    <row r="1475" spans="1:4" s="60" customFormat="1" x14ac:dyDescent="0.2">
      <c r="A1475" s="347" t="s">
        <v>1241</v>
      </c>
      <c r="B1475" s="438">
        <v>88027205</v>
      </c>
      <c r="C1475" s="439" t="s">
        <v>909</v>
      </c>
      <c r="D1475" s="433">
        <v>1764</v>
      </c>
    </row>
    <row r="1476" spans="1:4" s="60" customFormat="1" x14ac:dyDescent="0.2">
      <c r="A1476" s="378"/>
      <c r="B1476" s="322"/>
      <c r="C1476" s="380"/>
      <c r="D1476" s="396" t="s">
        <v>513</v>
      </c>
    </row>
    <row r="1477" spans="1:4" s="60" customFormat="1" x14ac:dyDescent="0.2">
      <c r="A1477" s="404" t="s">
        <v>1178</v>
      </c>
      <c r="B1477" s="299"/>
      <c r="C1477" s="379"/>
      <c r="D1477" s="396" t="s">
        <v>513</v>
      </c>
    </row>
    <row r="1478" spans="1:4" s="60" customFormat="1" x14ac:dyDescent="0.2">
      <c r="A1478" s="402"/>
      <c r="B1478" s="299"/>
      <c r="C1478" s="379"/>
      <c r="D1478" s="396" t="s">
        <v>513</v>
      </c>
    </row>
    <row r="1479" spans="1:4" s="60" customFormat="1" x14ac:dyDescent="0.2">
      <c r="A1479" s="402" t="s">
        <v>1179</v>
      </c>
      <c r="B1479" s="299">
        <v>88027289</v>
      </c>
      <c r="C1479" s="379"/>
      <c r="D1479" s="396">
        <v>163.86</v>
      </c>
    </row>
    <row r="1480" spans="1:4" s="60" customFormat="1" x14ac:dyDescent="0.2">
      <c r="A1480" s="265" t="s">
        <v>1180</v>
      </c>
      <c r="B1480" s="322"/>
      <c r="C1480" s="380"/>
      <c r="D1480" s="396" t="s">
        <v>513</v>
      </c>
    </row>
    <row r="1481" spans="1:4" s="60" customFormat="1" x14ac:dyDescent="0.2">
      <c r="A1481" s="378"/>
      <c r="B1481" s="322"/>
      <c r="C1481" s="380"/>
      <c r="D1481" s="396" t="s">
        <v>513</v>
      </c>
    </row>
    <row r="1482" spans="1:4" s="60" customFormat="1" x14ac:dyDescent="0.2">
      <c r="A1482" s="403" t="s">
        <v>1181</v>
      </c>
      <c r="B1482" s="294"/>
      <c r="C1482" s="283"/>
      <c r="D1482" s="396" t="s">
        <v>513</v>
      </c>
    </row>
    <row r="1483" spans="1:4" s="60" customFormat="1" x14ac:dyDescent="0.2">
      <c r="A1483" s="265"/>
      <c r="B1483" s="294"/>
      <c r="C1483" s="283"/>
      <c r="D1483" s="396" t="s">
        <v>513</v>
      </c>
    </row>
    <row r="1484" spans="1:4" s="60" customFormat="1" x14ac:dyDescent="0.2">
      <c r="A1484" s="434" t="s">
        <v>1236</v>
      </c>
      <c r="B1484" s="435">
        <v>88027313</v>
      </c>
      <c r="C1484" s="432" t="s">
        <v>207</v>
      </c>
      <c r="D1484" s="433">
        <v>1164</v>
      </c>
    </row>
    <row r="1485" spans="1:4" s="60" customFormat="1" x14ac:dyDescent="0.2">
      <c r="A1485" s="434" t="s">
        <v>1240</v>
      </c>
      <c r="B1485" s="435">
        <v>88027314</v>
      </c>
      <c r="C1485" s="432" t="s">
        <v>208</v>
      </c>
      <c r="D1485" s="433">
        <v>1633</v>
      </c>
    </row>
    <row r="1486" spans="1:4" s="60" customFormat="1" x14ac:dyDescent="0.2">
      <c r="A1486" s="265"/>
      <c r="B1486" s="294"/>
      <c r="C1486" s="283"/>
      <c r="D1486" s="396" t="s">
        <v>513</v>
      </c>
    </row>
    <row r="1487" spans="1:4" s="60" customFormat="1" x14ac:dyDescent="0.2">
      <c r="A1487" s="419" t="s">
        <v>1182</v>
      </c>
      <c r="B1487" s="405"/>
      <c r="C1487" s="401"/>
      <c r="D1487" s="396" t="s">
        <v>513</v>
      </c>
    </row>
    <row r="1488" spans="1:4" s="60" customFormat="1" x14ac:dyDescent="0.2">
      <c r="A1488" s="378"/>
      <c r="B1488" s="405"/>
      <c r="C1488" s="401"/>
      <c r="D1488" s="396" t="s">
        <v>513</v>
      </c>
    </row>
    <row r="1489" spans="1:4" s="60" customFormat="1" x14ac:dyDescent="0.2">
      <c r="A1489" s="347" t="s">
        <v>1237</v>
      </c>
      <c r="B1489" s="442">
        <v>88027206</v>
      </c>
      <c r="C1489" s="443" t="s">
        <v>210</v>
      </c>
      <c r="D1489" s="433">
        <v>2001</v>
      </c>
    </row>
    <row r="1490" spans="1:4" s="60" customFormat="1" x14ac:dyDescent="0.2">
      <c r="A1490" s="378"/>
      <c r="B1490" s="405"/>
      <c r="C1490" s="401"/>
      <c r="D1490" s="396"/>
    </row>
    <row r="1491" spans="1:4" s="60" customFormat="1" x14ac:dyDescent="0.2">
      <c r="A1491" s="404" t="s">
        <v>1183</v>
      </c>
      <c r="B1491" s="405"/>
      <c r="C1491" s="401"/>
      <c r="D1491" s="396"/>
    </row>
    <row r="1492" spans="1:4" s="60" customFormat="1" x14ac:dyDescent="0.2">
      <c r="A1492" s="378" t="s">
        <v>1184</v>
      </c>
      <c r="B1492" s="405">
        <v>88027290</v>
      </c>
      <c r="C1492" s="401" t="s">
        <v>1173</v>
      </c>
      <c r="D1492" s="396"/>
    </row>
    <row r="1493" spans="1:4" s="60" customFormat="1" x14ac:dyDescent="0.2">
      <c r="A1493" s="265" t="s">
        <v>1180</v>
      </c>
      <c r="B1493" s="405"/>
      <c r="C1493" s="401"/>
      <c r="D1493" s="396"/>
    </row>
    <row r="1494" spans="1:4" s="60" customFormat="1" x14ac:dyDescent="0.2">
      <c r="A1494" s="265"/>
      <c r="B1494" s="405"/>
      <c r="C1494" s="401"/>
      <c r="D1494" s="396"/>
    </row>
    <row r="1495" spans="1:4" s="60" customFormat="1" x14ac:dyDescent="0.2">
      <c r="A1495" s="419" t="s">
        <v>1185</v>
      </c>
      <c r="B1495" s="322"/>
      <c r="C1495" s="401"/>
      <c r="D1495" s="396"/>
    </row>
    <row r="1496" spans="1:4" s="60" customFormat="1" x14ac:dyDescent="0.2">
      <c r="A1496" s="378"/>
      <c r="B1496" s="405"/>
      <c r="C1496" s="401"/>
      <c r="D1496" s="396"/>
    </row>
    <row r="1497" spans="1:4" s="60" customFormat="1" x14ac:dyDescent="0.2">
      <c r="A1497" s="444" t="s">
        <v>1239</v>
      </c>
      <c r="B1497" s="442">
        <v>88027324</v>
      </c>
      <c r="C1497" s="443" t="s">
        <v>211</v>
      </c>
      <c r="D1497" s="433">
        <v>2543</v>
      </c>
    </row>
    <row r="1498" spans="1:4" s="60" customFormat="1" x14ac:dyDescent="0.2">
      <c r="A1498" s="444" t="s">
        <v>1238</v>
      </c>
      <c r="B1498" s="442">
        <v>88027325</v>
      </c>
      <c r="C1498" s="443" t="s">
        <v>209</v>
      </c>
      <c r="D1498" s="433">
        <v>2843</v>
      </c>
    </row>
    <row r="1499" spans="1:4" s="60" customFormat="1" x14ac:dyDescent="0.2">
      <c r="A1499" s="378"/>
      <c r="B1499" s="405"/>
      <c r="C1499" s="401"/>
      <c r="D1499" s="396" t="s">
        <v>513</v>
      </c>
    </row>
    <row r="1500" spans="1:4" s="60" customFormat="1" x14ac:dyDescent="0.2">
      <c r="A1500" s="404" t="s">
        <v>1186</v>
      </c>
      <c r="B1500" s="405"/>
      <c r="C1500" s="401"/>
      <c r="D1500" s="396" t="s">
        <v>513</v>
      </c>
    </row>
    <row r="1501" spans="1:4" s="60" customFormat="1" x14ac:dyDescent="0.2">
      <c r="A1501" s="378" t="s">
        <v>1187</v>
      </c>
      <c r="B1501" s="405">
        <v>200001978</v>
      </c>
      <c r="C1501" s="401"/>
      <c r="D1501" s="396">
        <v>503</v>
      </c>
    </row>
    <row r="1502" spans="1:4" s="60" customFormat="1" ht="15.75" thickBot="1" x14ac:dyDescent="0.25">
      <c r="B1502" s="59"/>
      <c r="C1502" s="283"/>
      <c r="D1502" s="396"/>
    </row>
    <row r="1503" spans="1:4" s="60" customFormat="1" ht="19.5" thickTop="1" thickBot="1" x14ac:dyDescent="0.3">
      <c r="A1503" s="392" t="s">
        <v>1188</v>
      </c>
      <c r="B1503" s="392"/>
      <c r="C1503" s="282"/>
      <c r="D1503" s="393" t="s">
        <v>513</v>
      </c>
    </row>
    <row r="1504" spans="1:4" s="60" customFormat="1" ht="15.75" thickTop="1" x14ac:dyDescent="0.2">
      <c r="A1504" s="265"/>
      <c r="B1504" s="294"/>
      <c r="C1504" s="283"/>
      <c r="D1504" s="394" t="s">
        <v>513</v>
      </c>
    </row>
    <row r="1505" spans="1:4" s="60" customFormat="1" x14ac:dyDescent="0.2">
      <c r="A1505" s="266"/>
      <c r="B1505" s="295"/>
      <c r="C1505" s="284"/>
      <c r="D1505" s="395" t="s">
        <v>513</v>
      </c>
    </row>
    <row r="1506" spans="1:4" s="60" customFormat="1" x14ac:dyDescent="0.2">
      <c r="A1506" s="276"/>
      <c r="B1506" s="151"/>
      <c r="C1506" s="286"/>
      <c r="D1506" s="396" t="s">
        <v>513</v>
      </c>
    </row>
    <row r="1507" spans="1:4" s="60" customFormat="1" x14ac:dyDescent="0.2">
      <c r="A1507" s="420" t="s">
        <v>1189</v>
      </c>
      <c r="B1507" s="298"/>
      <c r="C1507" s="286"/>
      <c r="D1507" s="396" t="s">
        <v>513</v>
      </c>
    </row>
    <row r="1508" spans="1:4" s="60" customFormat="1" x14ac:dyDescent="0.2">
      <c r="A1508" s="276"/>
      <c r="B1508" s="151"/>
      <c r="C1508" s="286"/>
      <c r="D1508" s="396" t="s">
        <v>513</v>
      </c>
    </row>
    <row r="1509" spans="1:4" s="60" customFormat="1" x14ac:dyDescent="0.2">
      <c r="A1509" s="298" t="s">
        <v>580</v>
      </c>
      <c r="B1509" s="155">
        <v>85757742</v>
      </c>
      <c r="C1509" s="285" t="s">
        <v>853</v>
      </c>
      <c r="D1509" s="394">
        <v>74</v>
      </c>
    </row>
    <row r="1510" spans="1:4" s="60" customFormat="1" x14ac:dyDescent="0.2">
      <c r="A1510" s="298" t="s">
        <v>1045</v>
      </c>
      <c r="B1510" s="155">
        <v>100004970</v>
      </c>
      <c r="C1510" s="285" t="s">
        <v>1084</v>
      </c>
      <c r="D1510" s="394">
        <v>281</v>
      </c>
    </row>
    <row r="1511" spans="1:4" s="60" customFormat="1" x14ac:dyDescent="0.2">
      <c r="A1511" s="298" t="s">
        <v>111</v>
      </c>
      <c r="B1511" s="155">
        <v>85757743</v>
      </c>
      <c r="C1511" s="285" t="s">
        <v>112</v>
      </c>
      <c r="D1511" s="394">
        <v>190</v>
      </c>
    </row>
    <row r="1512" spans="1:4" s="60" customFormat="1" x14ac:dyDescent="0.2">
      <c r="A1512" s="298" t="s">
        <v>356</v>
      </c>
      <c r="B1512" s="155">
        <v>100018923</v>
      </c>
      <c r="C1512" s="285" t="s">
        <v>355</v>
      </c>
      <c r="D1512" s="394">
        <v>287</v>
      </c>
    </row>
    <row r="1513" spans="1:4" s="60" customFormat="1" x14ac:dyDescent="0.2">
      <c r="A1513" s="298" t="s">
        <v>726</v>
      </c>
      <c r="B1513" s="138">
        <v>100018924</v>
      </c>
      <c r="C1513" s="337" t="s">
        <v>386</v>
      </c>
      <c r="D1513" s="396">
        <v>133</v>
      </c>
    </row>
    <row r="1514" spans="1:4" s="60" customFormat="1" x14ac:dyDescent="0.2">
      <c r="A1514" s="298" t="s">
        <v>725</v>
      </c>
      <c r="B1514" s="294">
        <v>100013307</v>
      </c>
      <c r="C1514" s="291" t="s">
        <v>182</v>
      </c>
      <c r="D1514" s="394">
        <v>150</v>
      </c>
    </row>
    <row r="1515" spans="1:4" s="60" customFormat="1" x14ac:dyDescent="0.2">
      <c r="A1515" s="298" t="s">
        <v>109</v>
      </c>
      <c r="B1515" s="155">
        <v>85757747</v>
      </c>
      <c r="C1515" s="285" t="s">
        <v>110</v>
      </c>
      <c r="D1515" s="394">
        <v>109</v>
      </c>
    </row>
    <row r="1516" spans="1:4" s="60" customFormat="1" x14ac:dyDescent="0.2">
      <c r="A1516" s="298" t="s">
        <v>107</v>
      </c>
      <c r="B1516" s="155">
        <v>100012044</v>
      </c>
      <c r="C1516" s="285" t="s">
        <v>108</v>
      </c>
      <c r="D1516" s="394">
        <v>100</v>
      </c>
    </row>
    <row r="1517" spans="1:4" s="60" customFormat="1" x14ac:dyDescent="0.2">
      <c r="A1517" s="414"/>
      <c r="B1517" s="155"/>
      <c r="C1517" s="286"/>
      <c r="D1517" s="396" t="s">
        <v>513</v>
      </c>
    </row>
    <row r="1518" spans="1:4" s="60" customFormat="1" x14ac:dyDescent="0.2">
      <c r="A1518" s="398" t="s">
        <v>1190</v>
      </c>
      <c r="B1518" s="298"/>
      <c r="C1518" s="286"/>
      <c r="D1518" s="396" t="s">
        <v>513</v>
      </c>
    </row>
    <row r="1519" spans="1:4" s="60" customFormat="1" x14ac:dyDescent="0.2">
      <c r="A1519" s="414"/>
      <c r="B1519" s="155"/>
      <c r="C1519" s="286"/>
      <c r="D1519" s="396" t="s">
        <v>513</v>
      </c>
    </row>
    <row r="1520" spans="1:4" s="60" customFormat="1" x14ac:dyDescent="0.2">
      <c r="A1520" s="434" t="s">
        <v>117</v>
      </c>
      <c r="B1520" s="374">
        <v>100000030</v>
      </c>
      <c r="C1520" s="349" t="s">
        <v>118</v>
      </c>
      <c r="D1520" s="433">
        <v>51</v>
      </c>
    </row>
    <row r="1521" spans="1:4" s="60" customFormat="1" x14ac:dyDescent="0.2">
      <c r="A1521" s="265" t="s">
        <v>580</v>
      </c>
      <c r="B1521" s="299">
        <v>85757742</v>
      </c>
      <c r="C1521" s="379" t="s">
        <v>853</v>
      </c>
      <c r="D1521" s="396">
        <v>74</v>
      </c>
    </row>
    <row r="1522" spans="1:4" s="60" customFormat="1" x14ac:dyDescent="0.2">
      <c r="A1522" s="434" t="s">
        <v>111</v>
      </c>
      <c r="B1522" s="435">
        <v>85757743</v>
      </c>
      <c r="C1522" s="432" t="s">
        <v>112</v>
      </c>
      <c r="D1522" s="433">
        <v>190</v>
      </c>
    </row>
    <row r="1523" spans="1:4" s="60" customFormat="1" x14ac:dyDescent="0.2">
      <c r="A1523" s="434" t="s">
        <v>356</v>
      </c>
      <c r="B1523" s="441">
        <v>100018923</v>
      </c>
      <c r="C1523" s="349" t="s">
        <v>355</v>
      </c>
      <c r="D1523" s="433">
        <v>287</v>
      </c>
    </row>
    <row r="1524" spans="1:4" s="60" customFormat="1" x14ac:dyDescent="0.2">
      <c r="A1524" s="434" t="s">
        <v>726</v>
      </c>
      <c r="B1524" s="431">
        <v>100018924</v>
      </c>
      <c r="C1524" s="452" t="s">
        <v>386</v>
      </c>
      <c r="D1524" s="433">
        <v>133</v>
      </c>
    </row>
    <row r="1525" spans="1:4" s="60" customFormat="1" x14ac:dyDescent="0.2">
      <c r="A1525" s="434" t="s">
        <v>725</v>
      </c>
      <c r="B1525" s="435">
        <v>100013307</v>
      </c>
      <c r="C1525" s="432" t="s">
        <v>182</v>
      </c>
      <c r="D1525" s="433">
        <v>150</v>
      </c>
    </row>
    <row r="1526" spans="1:4" s="60" customFormat="1" x14ac:dyDescent="0.2">
      <c r="A1526" s="265" t="s">
        <v>724</v>
      </c>
      <c r="B1526" s="294">
        <v>100013306</v>
      </c>
      <c r="C1526" s="291" t="s">
        <v>750</v>
      </c>
      <c r="D1526" s="396">
        <v>94</v>
      </c>
    </row>
    <row r="1527" spans="1:4" s="60" customFormat="1" x14ac:dyDescent="0.2">
      <c r="A1527" s="434" t="s">
        <v>109</v>
      </c>
      <c r="B1527" s="441">
        <v>85757747</v>
      </c>
      <c r="C1527" s="349" t="s">
        <v>110</v>
      </c>
      <c r="D1527" s="433">
        <v>109</v>
      </c>
    </row>
    <row r="1528" spans="1:4" s="60" customFormat="1" x14ac:dyDescent="0.2">
      <c r="A1528" s="265" t="s">
        <v>727</v>
      </c>
      <c r="B1528" s="294">
        <v>88017851</v>
      </c>
      <c r="C1528" s="283" t="s">
        <v>751</v>
      </c>
      <c r="D1528" s="396">
        <v>111</v>
      </c>
    </row>
    <row r="1529" spans="1:4" s="60" customFormat="1" x14ac:dyDescent="0.2">
      <c r="A1529" s="267" t="s">
        <v>1191</v>
      </c>
      <c r="B1529" s="294">
        <v>88017022</v>
      </c>
      <c r="C1529" s="289" t="s">
        <v>1195</v>
      </c>
      <c r="D1529" s="396">
        <v>174</v>
      </c>
    </row>
    <row r="1530" spans="1:4" s="60" customFormat="1" x14ac:dyDescent="0.2">
      <c r="A1530" s="276" t="s">
        <v>1048</v>
      </c>
      <c r="B1530" s="151">
        <v>100004781</v>
      </c>
      <c r="C1530" s="286" t="s">
        <v>1086</v>
      </c>
      <c r="D1530" s="396">
        <v>206</v>
      </c>
    </row>
    <row r="1531" spans="1:4" s="60" customFormat="1" x14ac:dyDescent="0.2">
      <c r="A1531" s="276" t="s">
        <v>1192</v>
      </c>
      <c r="B1531" s="151">
        <v>100005130</v>
      </c>
      <c r="C1531" s="286" t="s">
        <v>1196</v>
      </c>
      <c r="D1531" s="396">
        <v>101</v>
      </c>
    </row>
    <row r="1532" spans="1:4" s="60" customFormat="1" x14ac:dyDescent="0.2">
      <c r="A1532" s="278" t="s">
        <v>843</v>
      </c>
      <c r="B1532" s="155">
        <v>88017887</v>
      </c>
      <c r="C1532" s="285" t="s">
        <v>854</v>
      </c>
      <c r="D1532" s="396">
        <v>66</v>
      </c>
    </row>
    <row r="1533" spans="1:4" s="60" customFormat="1" x14ac:dyDescent="0.2">
      <c r="A1533" s="278" t="s">
        <v>175</v>
      </c>
      <c r="B1533" s="155">
        <v>88017017</v>
      </c>
      <c r="C1533" s="285" t="s">
        <v>167</v>
      </c>
      <c r="D1533" s="396">
        <v>67</v>
      </c>
    </row>
    <row r="1534" spans="1:4" s="60" customFormat="1" x14ac:dyDescent="0.2">
      <c r="A1534" s="267" t="s">
        <v>976</v>
      </c>
      <c r="B1534" s="155">
        <v>100004294</v>
      </c>
      <c r="C1534" s="287" t="s">
        <v>166</v>
      </c>
      <c r="D1534" s="396">
        <v>259</v>
      </c>
    </row>
    <row r="1535" spans="1:4" s="60" customFormat="1" x14ac:dyDescent="0.2">
      <c r="A1535" s="265" t="s">
        <v>1047</v>
      </c>
      <c r="B1535" s="294">
        <v>81997720</v>
      </c>
      <c r="C1535" s="283" t="s">
        <v>1085</v>
      </c>
      <c r="D1535" s="396">
        <v>151</v>
      </c>
    </row>
    <row r="1536" spans="1:4" s="60" customFormat="1" x14ac:dyDescent="0.2">
      <c r="A1536" s="434" t="s">
        <v>107</v>
      </c>
      <c r="B1536" s="441">
        <v>100012044</v>
      </c>
      <c r="C1536" s="349" t="s">
        <v>108</v>
      </c>
      <c r="D1536" s="433">
        <v>100</v>
      </c>
    </row>
    <row r="1537" spans="1:4" s="60" customFormat="1" x14ac:dyDescent="0.2">
      <c r="A1537" s="373" t="s">
        <v>111</v>
      </c>
      <c r="B1537" s="431" t="s">
        <v>171</v>
      </c>
      <c r="C1537" s="432" t="s">
        <v>116</v>
      </c>
      <c r="D1537" s="433">
        <f>D1522*2</f>
        <v>380</v>
      </c>
    </row>
    <row r="1538" spans="1:4" s="60" customFormat="1" x14ac:dyDescent="0.2">
      <c r="A1538" s="269"/>
      <c r="B1538" s="138"/>
      <c r="C1538" s="283"/>
      <c r="D1538" s="396"/>
    </row>
    <row r="1539" spans="1:4" s="60" customFormat="1" x14ac:dyDescent="0.2">
      <c r="A1539" s="399" t="s">
        <v>1193</v>
      </c>
      <c r="B1539" s="298"/>
      <c r="C1539" s="289"/>
      <c r="D1539" s="396" t="s">
        <v>513</v>
      </c>
    </row>
    <row r="1540" spans="1:4" s="60" customFormat="1" x14ac:dyDescent="0.2">
      <c r="A1540" s="269"/>
      <c r="B1540" s="138"/>
      <c r="C1540" s="289"/>
      <c r="D1540" s="396" t="s">
        <v>513</v>
      </c>
    </row>
    <row r="1541" spans="1:4" s="60" customFormat="1" x14ac:dyDescent="0.2">
      <c r="A1541" s="277" t="s">
        <v>722</v>
      </c>
      <c r="B1541" s="294">
        <v>100013304</v>
      </c>
      <c r="C1541" s="291" t="s">
        <v>181</v>
      </c>
      <c r="D1541" s="396">
        <v>191</v>
      </c>
    </row>
    <row r="1542" spans="1:4" s="60" customFormat="1" x14ac:dyDescent="0.2">
      <c r="A1542" s="277" t="s">
        <v>723</v>
      </c>
      <c r="B1542" s="294">
        <v>100013305</v>
      </c>
      <c r="C1542" s="291" t="s">
        <v>492</v>
      </c>
      <c r="D1542" s="396">
        <v>56</v>
      </c>
    </row>
    <row r="1543" spans="1:4" s="60" customFormat="1" x14ac:dyDescent="0.2">
      <c r="A1543" s="277" t="s">
        <v>724</v>
      </c>
      <c r="B1543" s="294">
        <v>100013306</v>
      </c>
      <c r="C1543" s="291" t="s">
        <v>750</v>
      </c>
      <c r="D1543" s="396">
        <v>94</v>
      </c>
    </row>
    <row r="1544" spans="1:4" s="60" customFormat="1" x14ac:dyDescent="0.2">
      <c r="A1544" s="436" t="s">
        <v>725</v>
      </c>
      <c r="B1544" s="435">
        <v>100013307</v>
      </c>
      <c r="C1544" s="432" t="s">
        <v>182</v>
      </c>
      <c r="D1544" s="433">
        <v>150</v>
      </c>
    </row>
    <row r="1545" spans="1:4" s="60" customFormat="1" x14ac:dyDescent="0.2">
      <c r="A1545" s="447" t="s">
        <v>356</v>
      </c>
      <c r="B1545" s="441">
        <v>100018923</v>
      </c>
      <c r="C1545" s="349" t="s">
        <v>355</v>
      </c>
      <c r="D1545" s="433">
        <v>287</v>
      </c>
    </row>
    <row r="1546" spans="1:4" s="60" customFormat="1" x14ac:dyDescent="0.2">
      <c r="A1546" s="436" t="s">
        <v>726</v>
      </c>
      <c r="B1546" s="431">
        <v>100018924</v>
      </c>
      <c r="C1546" s="452" t="s">
        <v>386</v>
      </c>
      <c r="D1546" s="433">
        <v>133</v>
      </c>
    </row>
    <row r="1547" spans="1:4" s="60" customFormat="1" x14ac:dyDescent="0.2">
      <c r="A1547" s="265" t="s">
        <v>727</v>
      </c>
      <c r="B1547" s="294">
        <v>88017851</v>
      </c>
      <c r="C1547" s="283" t="s">
        <v>751</v>
      </c>
      <c r="D1547" s="396">
        <v>111</v>
      </c>
    </row>
    <row r="1548" spans="1:4" s="60" customFormat="1" x14ac:dyDescent="0.2">
      <c r="A1548" s="278" t="s">
        <v>175</v>
      </c>
      <c r="B1548" s="155">
        <v>88017017</v>
      </c>
      <c r="C1548" s="285" t="s">
        <v>167</v>
      </c>
      <c r="D1548" s="396">
        <v>67</v>
      </c>
    </row>
    <row r="1549" spans="1:4" s="60" customFormat="1" x14ac:dyDescent="0.2">
      <c r="A1549" s="265" t="s">
        <v>109</v>
      </c>
      <c r="B1549" s="294">
        <v>85757747</v>
      </c>
      <c r="C1549" s="283" t="s">
        <v>110</v>
      </c>
      <c r="D1549" s="396">
        <v>109</v>
      </c>
    </row>
    <row r="1550" spans="1:4" s="60" customFormat="1" x14ac:dyDescent="0.2">
      <c r="A1550" s="272" t="s">
        <v>117</v>
      </c>
      <c r="B1550" s="151">
        <v>100000030</v>
      </c>
      <c r="C1550" s="286" t="s">
        <v>118</v>
      </c>
      <c r="D1550" s="396">
        <v>51</v>
      </c>
    </row>
    <row r="1551" spans="1:4" s="60" customFormat="1" x14ac:dyDescent="0.2">
      <c r="A1551" s="269"/>
      <c r="B1551" s="138"/>
      <c r="C1551" s="289"/>
      <c r="D1551" s="396" t="s">
        <v>513</v>
      </c>
    </row>
    <row r="1552" spans="1:4" s="60" customFormat="1" x14ac:dyDescent="0.2">
      <c r="A1552" s="268" t="s">
        <v>1194</v>
      </c>
      <c r="B1552" s="271"/>
      <c r="C1552" s="286"/>
      <c r="D1552" s="396" t="s">
        <v>513</v>
      </c>
    </row>
    <row r="1553" spans="1:21" x14ac:dyDescent="0.2">
      <c r="A1553" s="269"/>
      <c r="B1553" s="151"/>
      <c r="C1553" s="286"/>
      <c r="D1553" s="396" t="s">
        <v>513</v>
      </c>
      <c r="E1553" s="60"/>
      <c r="H1553" s="60"/>
      <c r="I1553" s="60"/>
      <c r="K1553" s="60"/>
      <c r="L1553" s="60"/>
      <c r="N1553" s="60"/>
      <c r="O1553" s="60"/>
      <c r="Q1553" s="60"/>
      <c r="R1553" s="60"/>
      <c r="T1553" s="60"/>
      <c r="U1553" s="60"/>
    </row>
    <row r="1554" spans="1:21" x14ac:dyDescent="0.2">
      <c r="A1554" s="347" t="s">
        <v>455</v>
      </c>
      <c r="B1554" s="431">
        <v>88017859</v>
      </c>
      <c r="C1554" s="349" t="s">
        <v>87</v>
      </c>
      <c r="D1554" s="433">
        <v>50</v>
      </c>
      <c r="E1554" s="60"/>
      <c r="H1554" s="60"/>
      <c r="I1554" s="60"/>
      <c r="K1554" s="60"/>
      <c r="L1554" s="60"/>
      <c r="N1554" s="60"/>
      <c r="O1554" s="60"/>
      <c r="Q1554" s="60"/>
      <c r="R1554" s="60"/>
      <c r="T1554" s="60"/>
      <c r="U1554" s="60"/>
    </row>
    <row r="1555" spans="1:21" x14ac:dyDescent="0.2">
      <c r="A1555" s="347" t="s">
        <v>88</v>
      </c>
      <c r="B1555" s="431">
        <v>100012645</v>
      </c>
      <c r="C1555" s="349" t="s">
        <v>493</v>
      </c>
      <c r="D1555" s="433">
        <v>101</v>
      </c>
      <c r="E1555" s="60"/>
      <c r="H1555" s="60"/>
      <c r="I1555" s="60"/>
      <c r="K1555" s="60"/>
      <c r="L1555" s="60"/>
      <c r="N1555" s="60"/>
      <c r="O1555" s="60"/>
      <c r="Q1555" s="60"/>
      <c r="R1555" s="60"/>
      <c r="T1555" s="60"/>
      <c r="U1555" s="60"/>
    </row>
    <row r="1556" spans="1:21" x14ac:dyDescent="0.2">
      <c r="A1556" s="270" t="s">
        <v>88</v>
      </c>
      <c r="B1556" s="138">
        <v>88017855</v>
      </c>
      <c r="C1556" s="286" t="s">
        <v>89</v>
      </c>
      <c r="D1556" s="396">
        <v>167</v>
      </c>
      <c r="E1556" s="60"/>
      <c r="H1556" s="60"/>
      <c r="I1556" s="60"/>
      <c r="K1556" s="60"/>
      <c r="L1556" s="60"/>
      <c r="N1556" s="60"/>
      <c r="O1556" s="60"/>
      <c r="Q1556" s="60"/>
      <c r="R1556" s="60"/>
      <c r="T1556" s="60"/>
      <c r="U1556" s="60"/>
    </row>
    <row r="1557" spans="1:21" x14ac:dyDescent="0.2">
      <c r="A1557" s="347" t="s">
        <v>90</v>
      </c>
      <c r="B1557" s="431">
        <v>88017018</v>
      </c>
      <c r="C1557" s="349" t="s">
        <v>91</v>
      </c>
      <c r="D1557" s="433">
        <v>304</v>
      </c>
      <c r="E1557" s="60"/>
      <c r="H1557" s="60"/>
      <c r="I1557" s="60"/>
      <c r="K1557" s="60"/>
      <c r="L1557" s="60"/>
      <c r="N1557" s="60"/>
      <c r="O1557" s="60"/>
      <c r="Q1557" s="60"/>
      <c r="R1557" s="60"/>
      <c r="T1557" s="60"/>
      <c r="U1557" s="60"/>
    </row>
    <row r="1558" spans="1:21" ht="15.75" thickBot="1" x14ac:dyDescent="0.3">
      <c r="E1558" s="60"/>
      <c r="H1558" s="60"/>
      <c r="I1558" s="60"/>
      <c r="K1558" s="60"/>
      <c r="L1558" s="60"/>
      <c r="N1558" s="60"/>
      <c r="O1558" s="60"/>
      <c r="Q1558" s="60"/>
      <c r="R1558" s="60"/>
      <c r="T1558" s="60"/>
      <c r="U1558" s="60"/>
    </row>
    <row r="1559" spans="1:21" ht="19.5" thickTop="1" thickBot="1" x14ac:dyDescent="0.3">
      <c r="A1559" s="392" t="s">
        <v>1197</v>
      </c>
      <c r="B1559" s="392"/>
      <c r="C1559" s="282"/>
      <c r="D1559" s="393"/>
      <c r="E1559" s="60"/>
      <c r="H1559" s="60"/>
      <c r="I1559" s="60"/>
      <c r="K1559" s="60"/>
      <c r="L1559" s="60"/>
      <c r="N1559" s="60"/>
      <c r="O1559" s="60"/>
      <c r="Q1559" s="60"/>
      <c r="R1559" s="60"/>
      <c r="T1559" s="60"/>
      <c r="U1559" s="60"/>
    </row>
    <row r="1560" spans="1:21" ht="15.75" thickTop="1" x14ac:dyDescent="0.2">
      <c r="A1560" s="265"/>
      <c r="B1560" s="294"/>
      <c r="C1560" s="283"/>
      <c r="D1560" s="394" t="s">
        <v>789</v>
      </c>
      <c r="E1560" s="60"/>
      <c r="H1560" s="60"/>
      <c r="I1560" s="60"/>
      <c r="K1560" s="60"/>
      <c r="L1560" s="60"/>
      <c r="N1560" s="60"/>
      <c r="O1560" s="60"/>
      <c r="Q1560" s="60"/>
      <c r="R1560" s="60"/>
      <c r="T1560" s="60"/>
      <c r="U1560" s="60"/>
    </row>
    <row r="1561" spans="1:21" x14ac:dyDescent="0.2">
      <c r="A1561" s="266"/>
      <c r="B1561" s="295"/>
      <c r="C1561" s="284"/>
      <c r="D1561" s="395" t="s">
        <v>1389</v>
      </c>
      <c r="E1561" s="60"/>
      <c r="H1561" s="60"/>
      <c r="I1561" s="60"/>
      <c r="K1561" s="60"/>
      <c r="L1561" s="60"/>
      <c r="N1561" s="60"/>
      <c r="O1561" s="60"/>
      <c r="Q1561" s="60"/>
      <c r="R1561" s="60"/>
      <c r="T1561" s="60"/>
      <c r="U1561" s="60"/>
    </row>
    <row r="1562" spans="1:21" x14ac:dyDescent="0.2">
      <c r="A1562" s="272"/>
      <c r="B1562" s="151"/>
      <c r="C1562" s="286"/>
      <c r="D1562" s="396"/>
      <c r="E1562" s="60"/>
      <c r="H1562" s="60"/>
      <c r="I1562" s="60"/>
      <c r="K1562" s="60"/>
      <c r="L1562" s="60"/>
      <c r="N1562" s="60"/>
      <c r="O1562" s="60"/>
      <c r="Q1562" s="60"/>
      <c r="R1562" s="60"/>
      <c r="T1562" s="60"/>
      <c r="U1562" s="60"/>
    </row>
    <row r="1563" spans="1:21" x14ac:dyDescent="0.2">
      <c r="A1563" s="420" t="s">
        <v>1198</v>
      </c>
      <c r="B1563" s="322"/>
      <c r="C1563" s="427"/>
      <c r="D1563" s="396"/>
      <c r="E1563" s="60"/>
      <c r="H1563" s="60"/>
      <c r="I1563" s="60"/>
      <c r="K1563" s="60"/>
      <c r="L1563" s="60"/>
      <c r="N1563" s="60"/>
      <c r="O1563" s="60"/>
      <c r="Q1563" s="60"/>
      <c r="R1563" s="60"/>
      <c r="T1563" s="60"/>
      <c r="U1563" s="60"/>
    </row>
    <row r="1564" spans="1:21" x14ac:dyDescent="0.2">
      <c r="A1564" s="421"/>
      <c r="B1564" s="333"/>
      <c r="C1564" s="288"/>
      <c r="D1564" s="394"/>
      <c r="E1564" s="60"/>
      <c r="H1564" s="60"/>
      <c r="I1564" s="60"/>
      <c r="K1564" s="60"/>
      <c r="L1564" s="60"/>
      <c r="N1564" s="60"/>
      <c r="O1564" s="60"/>
      <c r="Q1564" s="60"/>
      <c r="R1564" s="60"/>
      <c r="T1564" s="60"/>
      <c r="U1564" s="60"/>
    </row>
    <row r="1565" spans="1:21" x14ac:dyDescent="0.2">
      <c r="A1565" s="445" t="s">
        <v>361</v>
      </c>
      <c r="B1565" s="374">
        <v>100018093</v>
      </c>
      <c r="C1565" s="446" t="s">
        <v>367</v>
      </c>
      <c r="D1565" s="433">
        <v>971</v>
      </c>
      <c r="E1565" s="60"/>
      <c r="H1565" s="60"/>
      <c r="I1565" s="60"/>
      <c r="K1565" s="60"/>
      <c r="L1565" s="60"/>
      <c r="N1565" s="60"/>
      <c r="O1565" s="60"/>
      <c r="Q1565" s="60"/>
      <c r="R1565" s="60"/>
      <c r="T1565" s="60"/>
      <c r="U1565" s="60"/>
    </row>
    <row r="1566" spans="1:21" x14ac:dyDescent="0.2">
      <c r="A1566" s="445" t="s">
        <v>1516</v>
      </c>
      <c r="B1566" s="374">
        <v>7610708</v>
      </c>
      <c r="C1566" s="446" t="s">
        <v>1220</v>
      </c>
      <c r="D1566" s="433">
        <v>1164</v>
      </c>
      <c r="E1566" s="60"/>
      <c r="H1566" s="60"/>
      <c r="I1566" s="60"/>
      <c r="K1566" s="60"/>
      <c r="L1566" s="60"/>
      <c r="N1566" s="60"/>
      <c r="O1566" s="60"/>
      <c r="Q1566" s="60"/>
      <c r="R1566" s="60"/>
      <c r="T1566" s="60"/>
      <c r="U1566" s="60"/>
    </row>
    <row r="1567" spans="1:21" x14ac:dyDescent="0.2">
      <c r="A1567" s="445" t="s">
        <v>363</v>
      </c>
      <c r="B1567" s="374">
        <v>100018095</v>
      </c>
      <c r="C1567" s="446" t="s">
        <v>369</v>
      </c>
      <c r="D1567" s="433">
        <v>1976</v>
      </c>
      <c r="E1567" s="60"/>
      <c r="H1567" s="60"/>
      <c r="I1567" s="60"/>
      <c r="K1567" s="60"/>
      <c r="L1567" s="60"/>
      <c r="N1567" s="60"/>
      <c r="O1567" s="60"/>
      <c r="Q1567" s="60"/>
      <c r="R1567" s="60"/>
      <c r="T1567" s="60"/>
      <c r="U1567" s="60"/>
    </row>
    <row r="1568" spans="1:21" x14ac:dyDescent="0.2">
      <c r="A1568" s="445" t="s">
        <v>364</v>
      </c>
      <c r="B1568" s="374">
        <v>100018096</v>
      </c>
      <c r="C1568" s="446" t="s">
        <v>370</v>
      </c>
      <c r="D1568" s="433">
        <v>2544</v>
      </c>
      <c r="E1568" s="60"/>
      <c r="H1568" s="60"/>
      <c r="I1568" s="60"/>
      <c r="K1568" s="60"/>
      <c r="L1568" s="60"/>
      <c r="N1568" s="60"/>
      <c r="O1568" s="60"/>
      <c r="Q1568" s="60"/>
      <c r="R1568" s="60"/>
      <c r="T1568" s="60"/>
      <c r="U1568" s="60"/>
    </row>
    <row r="1569" spans="1:21" x14ac:dyDescent="0.2">
      <c r="A1569" s="445" t="s">
        <v>365</v>
      </c>
      <c r="B1569" s="374">
        <v>100018097</v>
      </c>
      <c r="C1569" s="446" t="s">
        <v>371</v>
      </c>
      <c r="D1569" s="433">
        <v>2964</v>
      </c>
      <c r="E1569" s="60"/>
      <c r="H1569" s="60"/>
      <c r="I1569" s="60"/>
      <c r="K1569" s="60"/>
      <c r="L1569" s="60"/>
      <c r="N1569" s="60"/>
      <c r="O1569" s="60"/>
      <c r="Q1569" s="60"/>
      <c r="R1569" s="60"/>
      <c r="T1569" s="60"/>
      <c r="U1569" s="60"/>
    </row>
    <row r="1570" spans="1:21" x14ac:dyDescent="0.2">
      <c r="A1570" s="422" t="s">
        <v>513</v>
      </c>
      <c r="B1570" s="151"/>
      <c r="C1570" s="288"/>
      <c r="D1570" s="396" t="s">
        <v>513</v>
      </c>
      <c r="E1570" s="60"/>
      <c r="H1570" s="60"/>
      <c r="I1570" s="60"/>
      <c r="K1570" s="60"/>
      <c r="L1570" s="60"/>
      <c r="N1570" s="60"/>
      <c r="O1570" s="60"/>
      <c r="Q1570" s="60"/>
      <c r="R1570" s="60"/>
      <c r="T1570" s="60"/>
      <c r="U1570" s="60"/>
    </row>
    <row r="1571" spans="1:21" x14ac:dyDescent="0.2">
      <c r="A1571" s="334" t="s">
        <v>1199</v>
      </c>
      <c r="B1571" s="294">
        <v>100011343</v>
      </c>
      <c r="C1571" s="291"/>
      <c r="D1571" s="394">
        <v>5194</v>
      </c>
      <c r="E1571" s="60"/>
      <c r="H1571" s="60"/>
      <c r="I1571" s="60"/>
      <c r="K1571" s="60"/>
      <c r="L1571" s="60"/>
      <c r="N1571" s="60"/>
      <c r="O1571" s="60"/>
      <c r="Q1571" s="60"/>
      <c r="R1571" s="60"/>
      <c r="T1571" s="60"/>
      <c r="U1571" s="60"/>
    </row>
    <row r="1572" spans="1:21" x14ac:dyDescent="0.2">
      <c r="A1572" s="334" t="s">
        <v>1200</v>
      </c>
      <c r="B1572" s="294">
        <v>89759840</v>
      </c>
      <c r="C1572" s="291"/>
      <c r="D1572" s="394">
        <v>5870</v>
      </c>
      <c r="E1572" s="60"/>
      <c r="H1572" s="60"/>
      <c r="I1572" s="60"/>
      <c r="K1572" s="60"/>
      <c r="L1572" s="60"/>
      <c r="N1572" s="60"/>
      <c r="O1572" s="60"/>
      <c r="Q1572" s="60"/>
      <c r="R1572" s="60"/>
      <c r="T1572" s="60"/>
      <c r="U1572" s="60"/>
    </row>
    <row r="1573" spans="1:21" x14ac:dyDescent="0.2">
      <c r="A1573" s="334" t="s">
        <v>1201</v>
      </c>
      <c r="B1573" s="294">
        <v>89759841</v>
      </c>
      <c r="C1573" s="291"/>
      <c r="D1573" s="394">
        <v>6813</v>
      </c>
      <c r="E1573" s="60"/>
      <c r="H1573" s="60"/>
      <c r="I1573" s="60"/>
      <c r="K1573" s="60"/>
      <c r="L1573" s="60"/>
      <c r="N1573" s="60"/>
      <c r="O1573" s="60"/>
      <c r="Q1573" s="60"/>
      <c r="R1573" s="60"/>
      <c r="T1573" s="60"/>
      <c r="U1573" s="60"/>
    </row>
    <row r="1574" spans="1:21" x14ac:dyDescent="0.2">
      <c r="A1574" s="424"/>
      <c r="B1574" s="405"/>
      <c r="C1574" s="287"/>
      <c r="D1574" s="394" t="s">
        <v>513</v>
      </c>
      <c r="E1574" s="60"/>
      <c r="H1574" s="60"/>
      <c r="I1574" s="60"/>
      <c r="K1574" s="60"/>
      <c r="L1574" s="60"/>
      <c r="N1574" s="60"/>
      <c r="O1574" s="60"/>
      <c r="Q1574" s="60"/>
      <c r="R1574" s="60"/>
      <c r="T1574" s="60"/>
      <c r="U1574" s="60"/>
    </row>
    <row r="1575" spans="1:21" x14ac:dyDescent="0.2">
      <c r="A1575" s="397" t="s">
        <v>1202</v>
      </c>
      <c r="B1575" s="294"/>
      <c r="C1575" s="291"/>
      <c r="D1575" s="394" t="s">
        <v>513</v>
      </c>
      <c r="E1575" s="60"/>
      <c r="H1575" s="60"/>
      <c r="I1575" s="60"/>
      <c r="K1575" s="60"/>
      <c r="L1575" s="60"/>
      <c r="N1575" s="60"/>
      <c r="O1575" s="60"/>
      <c r="Q1575" s="60"/>
      <c r="R1575" s="60"/>
      <c r="T1575" s="60"/>
      <c r="U1575" s="60"/>
    </row>
    <row r="1576" spans="1:21" x14ac:dyDescent="0.2">
      <c r="A1576" s="334"/>
      <c r="B1576" s="294"/>
      <c r="C1576" s="291"/>
      <c r="D1576" s="394" t="s">
        <v>513</v>
      </c>
      <c r="E1576" s="60"/>
      <c r="H1576" s="60"/>
      <c r="I1576" s="60"/>
      <c r="K1576" s="60"/>
      <c r="L1576" s="60"/>
      <c r="N1576" s="60"/>
      <c r="O1576" s="60"/>
      <c r="Q1576" s="60"/>
      <c r="R1576" s="60"/>
      <c r="T1576" s="60"/>
      <c r="U1576" s="60"/>
    </row>
    <row r="1577" spans="1:21" x14ac:dyDescent="0.2">
      <c r="A1577" s="334" t="s">
        <v>1203</v>
      </c>
      <c r="B1577" s="294">
        <v>100011344</v>
      </c>
      <c r="C1577" s="291" t="s">
        <v>1221</v>
      </c>
      <c r="D1577" s="394">
        <v>4184</v>
      </c>
      <c r="E1577" s="60"/>
      <c r="H1577" s="60"/>
      <c r="I1577" s="60"/>
      <c r="K1577" s="60"/>
      <c r="L1577" s="60"/>
      <c r="N1577" s="60"/>
      <c r="O1577" s="60"/>
      <c r="Q1577" s="60"/>
      <c r="R1577" s="60"/>
      <c r="T1577" s="60"/>
      <c r="U1577" s="60"/>
    </row>
    <row r="1578" spans="1:21" x14ac:dyDescent="0.2">
      <c r="A1578" s="334" t="s">
        <v>1204</v>
      </c>
      <c r="B1578" s="294">
        <v>100011345</v>
      </c>
      <c r="C1578" s="291" t="s">
        <v>1222</v>
      </c>
      <c r="D1578" s="394">
        <v>1010</v>
      </c>
      <c r="E1578" s="60"/>
      <c r="H1578" s="60"/>
      <c r="I1578" s="60"/>
      <c r="K1578" s="60"/>
      <c r="L1578" s="60"/>
      <c r="N1578" s="60"/>
      <c r="O1578" s="60"/>
      <c r="Q1578" s="60"/>
      <c r="R1578" s="60"/>
      <c r="T1578" s="60"/>
      <c r="U1578" s="60"/>
    </row>
    <row r="1579" spans="1:21" x14ac:dyDescent="0.2">
      <c r="A1579" s="265" t="s">
        <v>1205</v>
      </c>
      <c r="B1579" s="151">
        <v>100008737</v>
      </c>
      <c r="C1579" s="286" t="s">
        <v>1223</v>
      </c>
      <c r="D1579" s="396">
        <v>4696</v>
      </c>
      <c r="E1579" s="60"/>
      <c r="H1579" s="60"/>
      <c r="I1579" s="60"/>
      <c r="K1579" s="60"/>
      <c r="L1579" s="60"/>
      <c r="N1579" s="60"/>
      <c r="O1579" s="60"/>
      <c r="Q1579" s="60"/>
      <c r="R1579" s="60"/>
      <c r="T1579" s="60"/>
      <c r="U1579" s="60"/>
    </row>
    <row r="1580" spans="1:21" x14ac:dyDescent="0.2">
      <c r="A1580" s="265" t="s">
        <v>1206</v>
      </c>
      <c r="B1580" s="294">
        <v>89757743</v>
      </c>
      <c r="C1580" s="283" t="s">
        <v>1224</v>
      </c>
      <c r="D1580" s="396">
        <v>1174</v>
      </c>
      <c r="E1580" s="60"/>
      <c r="H1580" s="60"/>
      <c r="I1580" s="60"/>
      <c r="K1580" s="60"/>
      <c r="L1580" s="60"/>
      <c r="N1580" s="60"/>
      <c r="O1580" s="60"/>
      <c r="Q1580" s="60"/>
      <c r="R1580" s="60"/>
      <c r="T1580" s="60"/>
      <c r="U1580" s="60"/>
    </row>
    <row r="1581" spans="1:21" x14ac:dyDescent="0.2">
      <c r="A1581" s="265" t="s">
        <v>1207</v>
      </c>
      <c r="B1581" s="151">
        <v>100008738</v>
      </c>
      <c r="C1581" s="286" t="s">
        <v>1225</v>
      </c>
      <c r="D1581" s="396">
        <v>5453</v>
      </c>
      <c r="E1581" s="60"/>
      <c r="H1581" s="60"/>
      <c r="I1581" s="60"/>
      <c r="K1581" s="60"/>
      <c r="L1581" s="60"/>
      <c r="N1581" s="60"/>
      <c r="O1581" s="60"/>
      <c r="Q1581" s="60"/>
      <c r="R1581" s="60"/>
      <c r="T1581" s="60"/>
      <c r="U1581" s="60"/>
    </row>
    <row r="1582" spans="1:21" x14ac:dyDescent="0.2">
      <c r="A1582" s="378" t="s">
        <v>1208</v>
      </c>
      <c r="B1582" s="405">
        <v>89757745</v>
      </c>
      <c r="C1582" s="401" t="s">
        <v>1226</v>
      </c>
      <c r="D1582" s="396">
        <v>1360</v>
      </c>
      <c r="E1582" s="60"/>
      <c r="H1582" s="60"/>
      <c r="I1582" s="60"/>
      <c r="K1582" s="60"/>
      <c r="L1582" s="60"/>
      <c r="N1582" s="60"/>
      <c r="O1582" s="60"/>
      <c r="Q1582" s="60"/>
      <c r="R1582" s="60"/>
      <c r="T1582" s="60"/>
      <c r="U1582" s="60"/>
    </row>
    <row r="1583" spans="1:21" x14ac:dyDescent="0.2">
      <c r="A1583" s="378" t="s">
        <v>513</v>
      </c>
      <c r="B1583" s="405"/>
      <c r="C1583" s="401"/>
      <c r="D1583" s="396" t="s">
        <v>513</v>
      </c>
      <c r="E1583" s="60"/>
      <c r="H1583" s="60"/>
      <c r="I1583" s="60"/>
      <c r="K1583" s="60"/>
      <c r="L1583" s="60"/>
      <c r="N1583" s="60"/>
      <c r="O1583" s="60"/>
      <c r="Q1583" s="60"/>
      <c r="R1583" s="60"/>
      <c r="T1583" s="60"/>
      <c r="U1583" s="60"/>
    </row>
    <row r="1584" spans="1:21" x14ac:dyDescent="0.2">
      <c r="A1584" s="265" t="s">
        <v>1209</v>
      </c>
      <c r="B1584" s="294">
        <v>100002417</v>
      </c>
      <c r="C1584" s="283"/>
      <c r="D1584" s="396">
        <v>7</v>
      </c>
      <c r="E1584" s="60"/>
      <c r="H1584" s="60"/>
      <c r="I1584" s="60"/>
      <c r="K1584" s="60"/>
      <c r="L1584" s="60"/>
      <c r="N1584" s="60"/>
      <c r="O1584" s="60"/>
      <c r="Q1584" s="60"/>
      <c r="R1584" s="60"/>
      <c r="T1584" s="60"/>
      <c r="U1584" s="60"/>
    </row>
    <row r="1585" spans="1:21" x14ac:dyDescent="0.2">
      <c r="A1585" s="425"/>
      <c r="B1585" s="151"/>
      <c r="C1585" s="288"/>
      <c r="D1585" s="396" t="s">
        <v>513</v>
      </c>
      <c r="E1585" s="60"/>
      <c r="H1585" s="60"/>
      <c r="I1585" s="60"/>
      <c r="K1585" s="60"/>
      <c r="L1585" s="60"/>
      <c r="N1585" s="60"/>
      <c r="O1585" s="60"/>
      <c r="Q1585" s="60"/>
      <c r="R1585" s="60"/>
      <c r="T1585" s="60"/>
      <c r="U1585" s="60"/>
    </row>
    <row r="1586" spans="1:21" ht="15.75" x14ac:dyDescent="0.25">
      <c r="A1586" s="420" t="s">
        <v>1210</v>
      </c>
      <c r="B1586" s="322"/>
      <c r="C1586" s="428"/>
      <c r="D1586" s="396" t="s">
        <v>513</v>
      </c>
      <c r="E1586" s="60"/>
      <c r="H1586" s="60"/>
      <c r="I1586" s="60"/>
      <c r="K1586" s="60"/>
      <c r="L1586" s="60"/>
      <c r="N1586" s="60"/>
      <c r="O1586" s="60"/>
      <c r="Q1586" s="60"/>
      <c r="R1586" s="60"/>
      <c r="T1586" s="60"/>
      <c r="U1586" s="60"/>
    </row>
    <row r="1587" spans="1:21" x14ac:dyDescent="0.2">
      <c r="A1587" s="425"/>
      <c r="B1587" s="151"/>
      <c r="C1587" s="288"/>
      <c r="D1587" s="396" t="s">
        <v>513</v>
      </c>
      <c r="E1587" s="60"/>
      <c r="H1587" s="60"/>
      <c r="I1587" s="60"/>
      <c r="K1587" s="60"/>
      <c r="L1587" s="60"/>
      <c r="N1587" s="60"/>
      <c r="O1587" s="60"/>
      <c r="Q1587" s="60"/>
      <c r="R1587" s="60"/>
      <c r="T1587" s="60"/>
      <c r="U1587" s="60"/>
    </row>
    <row r="1588" spans="1:21" x14ac:dyDescent="0.2">
      <c r="A1588" s="445" t="s">
        <v>375</v>
      </c>
      <c r="B1588" s="374">
        <v>100018088</v>
      </c>
      <c r="C1588" s="446" t="s">
        <v>377</v>
      </c>
      <c r="D1588" s="433">
        <v>776.8</v>
      </c>
      <c r="E1588" s="60"/>
      <c r="H1588" s="60"/>
      <c r="I1588" s="60"/>
      <c r="K1588" s="60"/>
      <c r="L1588" s="60"/>
      <c r="N1588" s="60"/>
      <c r="O1588" s="60"/>
      <c r="Q1588" s="60"/>
      <c r="R1588" s="60"/>
      <c r="T1588" s="60"/>
      <c r="U1588" s="60"/>
    </row>
    <row r="1589" spans="1:21" x14ac:dyDescent="0.2">
      <c r="A1589" s="423" t="s">
        <v>376</v>
      </c>
      <c r="B1589" s="151">
        <v>100018089</v>
      </c>
      <c r="C1589" s="153" t="s">
        <v>378</v>
      </c>
      <c r="D1589" s="394">
        <v>931.2</v>
      </c>
      <c r="E1589" s="60"/>
      <c r="H1589" s="60"/>
      <c r="I1589" s="60"/>
      <c r="K1589" s="60"/>
      <c r="L1589" s="60"/>
      <c r="N1589" s="60"/>
      <c r="O1589" s="60"/>
      <c r="Q1589" s="60"/>
      <c r="R1589" s="60"/>
      <c r="T1589" s="60"/>
      <c r="U1589" s="60"/>
    </row>
    <row r="1590" spans="1:21" x14ac:dyDescent="0.2">
      <c r="A1590" s="445" t="s">
        <v>1520</v>
      </c>
      <c r="B1590" s="374">
        <v>7610709</v>
      </c>
      <c r="C1590" s="446" t="s">
        <v>1227</v>
      </c>
      <c r="D1590" s="433">
        <v>931.2</v>
      </c>
      <c r="E1590" s="60"/>
      <c r="H1590" s="60"/>
      <c r="I1590" s="60"/>
      <c r="K1590" s="60"/>
      <c r="L1590" s="60"/>
      <c r="N1590" s="60"/>
      <c r="O1590" s="60"/>
      <c r="Q1590" s="60"/>
      <c r="R1590" s="60"/>
      <c r="T1590" s="60"/>
      <c r="U1590" s="60"/>
    </row>
    <row r="1591" spans="1:21" x14ac:dyDescent="0.2">
      <c r="A1591" s="445" t="s">
        <v>358</v>
      </c>
      <c r="B1591" s="374">
        <v>100018090</v>
      </c>
      <c r="C1591" s="446" t="s">
        <v>372</v>
      </c>
      <c r="D1591" s="433">
        <v>1284</v>
      </c>
      <c r="E1591" s="60"/>
      <c r="H1591" s="60"/>
      <c r="I1591" s="60"/>
      <c r="K1591" s="60"/>
      <c r="L1591" s="60"/>
      <c r="N1591" s="60"/>
      <c r="O1591" s="60"/>
      <c r="Q1591" s="60"/>
      <c r="R1591" s="60"/>
      <c r="T1591" s="60"/>
      <c r="U1591" s="60"/>
    </row>
    <row r="1592" spans="1:21" x14ac:dyDescent="0.2">
      <c r="A1592" s="445" t="s">
        <v>359</v>
      </c>
      <c r="B1592" s="374">
        <v>100018091</v>
      </c>
      <c r="C1592" s="446" t="s">
        <v>373</v>
      </c>
      <c r="D1592" s="433">
        <v>1830</v>
      </c>
      <c r="E1592" s="60"/>
      <c r="H1592" s="60"/>
      <c r="I1592" s="60"/>
      <c r="K1592" s="60"/>
      <c r="L1592" s="60"/>
      <c r="N1592" s="60"/>
      <c r="O1592" s="60"/>
      <c r="Q1592" s="60"/>
      <c r="R1592" s="60"/>
      <c r="T1592" s="60"/>
      <c r="U1592" s="60"/>
    </row>
    <row r="1593" spans="1:21" x14ac:dyDescent="0.2">
      <c r="A1593" s="445" t="s">
        <v>360</v>
      </c>
      <c r="B1593" s="374">
        <v>100018092</v>
      </c>
      <c r="C1593" s="446" t="s">
        <v>374</v>
      </c>
      <c r="D1593" s="433">
        <v>2060</v>
      </c>
      <c r="E1593" s="60"/>
      <c r="H1593" s="60"/>
      <c r="I1593" s="60"/>
      <c r="K1593" s="60"/>
      <c r="L1593" s="60"/>
      <c r="N1593" s="60"/>
      <c r="O1593" s="60"/>
      <c r="Q1593" s="60"/>
      <c r="R1593" s="60"/>
      <c r="T1593" s="60"/>
      <c r="U1593" s="60"/>
    </row>
    <row r="1594" spans="1:21" x14ac:dyDescent="0.2">
      <c r="A1594" s="422"/>
      <c r="B1594" s="151"/>
      <c r="C1594" s="288"/>
      <c r="D1594" s="396" t="s">
        <v>513</v>
      </c>
      <c r="E1594" s="60"/>
      <c r="H1594" s="60"/>
      <c r="I1594" s="60"/>
      <c r="K1594" s="60"/>
      <c r="L1594" s="60"/>
      <c r="N1594" s="60"/>
      <c r="O1594" s="60"/>
      <c r="Q1594" s="60"/>
      <c r="R1594" s="60"/>
      <c r="T1594" s="60"/>
      <c r="U1594" s="60"/>
    </row>
    <row r="1595" spans="1:21" x14ac:dyDescent="0.2">
      <c r="A1595" s="420" t="s">
        <v>1211</v>
      </c>
      <c r="B1595" s="271"/>
      <c r="C1595" s="288"/>
      <c r="D1595" s="396" t="s">
        <v>513</v>
      </c>
      <c r="E1595" s="60"/>
      <c r="H1595" s="60"/>
      <c r="I1595" s="60"/>
      <c r="K1595" s="60"/>
      <c r="L1595" s="60"/>
      <c r="N1595" s="60"/>
      <c r="O1595" s="60"/>
      <c r="Q1595" s="60"/>
      <c r="R1595" s="60"/>
      <c r="T1595" s="60"/>
      <c r="U1595" s="60"/>
    </row>
    <row r="1596" spans="1:21" x14ac:dyDescent="0.2">
      <c r="A1596" s="422"/>
      <c r="B1596" s="151"/>
      <c r="C1596" s="153"/>
      <c r="D1596" s="396" t="s">
        <v>513</v>
      </c>
      <c r="E1596" s="60"/>
      <c r="H1596" s="60"/>
      <c r="I1596" s="60"/>
      <c r="K1596" s="60"/>
      <c r="L1596" s="60"/>
      <c r="N1596" s="60"/>
      <c r="O1596" s="60"/>
      <c r="Q1596" s="60"/>
      <c r="R1596" s="60"/>
      <c r="T1596" s="60"/>
      <c r="U1596" s="60"/>
    </row>
    <row r="1597" spans="1:21" x14ac:dyDescent="0.2">
      <c r="A1597" s="269" t="s">
        <v>1212</v>
      </c>
      <c r="B1597" s="151">
        <v>100020083</v>
      </c>
      <c r="C1597" s="153" t="s">
        <v>1228</v>
      </c>
      <c r="D1597" s="396">
        <v>367</v>
      </c>
      <c r="E1597" s="60"/>
      <c r="H1597" s="60"/>
      <c r="I1597" s="60"/>
      <c r="K1597" s="60"/>
      <c r="L1597" s="60"/>
      <c r="N1597" s="60"/>
      <c r="O1597" s="60"/>
      <c r="Q1597" s="60"/>
      <c r="R1597" s="60"/>
      <c r="T1597" s="60"/>
      <c r="U1597" s="60"/>
    </row>
    <row r="1598" spans="1:21" x14ac:dyDescent="0.2">
      <c r="A1598" s="276" t="s">
        <v>1213</v>
      </c>
      <c r="B1598" s="155">
        <v>100007832</v>
      </c>
      <c r="C1598" s="285" t="s">
        <v>1229</v>
      </c>
      <c r="D1598" s="396">
        <v>260</v>
      </c>
      <c r="E1598" s="60"/>
      <c r="H1598" s="60"/>
      <c r="I1598" s="60"/>
      <c r="K1598" s="60"/>
      <c r="L1598" s="60"/>
      <c r="N1598" s="60"/>
      <c r="O1598" s="60"/>
      <c r="Q1598" s="60"/>
      <c r="R1598" s="60"/>
      <c r="T1598" s="60"/>
      <c r="U1598" s="60"/>
    </row>
    <row r="1599" spans="1:21" x14ac:dyDescent="0.2">
      <c r="A1599" s="278" t="s">
        <v>1214</v>
      </c>
      <c r="B1599" s="155">
        <v>100010652</v>
      </c>
      <c r="C1599" s="285" t="s">
        <v>1230</v>
      </c>
      <c r="D1599" s="394">
        <v>79</v>
      </c>
      <c r="E1599" s="60"/>
      <c r="H1599" s="60"/>
      <c r="I1599" s="60"/>
      <c r="K1599" s="60"/>
      <c r="L1599" s="60"/>
      <c r="N1599" s="60"/>
      <c r="O1599" s="60"/>
      <c r="Q1599" s="60"/>
      <c r="R1599" s="60"/>
      <c r="T1599" s="60"/>
      <c r="U1599" s="60"/>
    </row>
    <row r="1600" spans="1:21" x14ac:dyDescent="0.2">
      <c r="A1600" s="265" t="s">
        <v>1215</v>
      </c>
      <c r="B1600" s="151">
        <v>89608920</v>
      </c>
      <c r="C1600" s="286" t="s">
        <v>1231</v>
      </c>
      <c r="D1600" s="396">
        <v>563</v>
      </c>
      <c r="E1600" s="60"/>
      <c r="H1600" s="60"/>
      <c r="I1600" s="60"/>
      <c r="K1600" s="60"/>
      <c r="L1600" s="60"/>
      <c r="N1600" s="60"/>
      <c r="O1600" s="60"/>
      <c r="Q1600" s="60"/>
      <c r="R1600" s="60"/>
      <c r="T1600" s="60"/>
      <c r="U1600" s="60"/>
    </row>
    <row r="1601" spans="1:21" x14ac:dyDescent="0.2">
      <c r="A1601" s="391" t="s">
        <v>1216</v>
      </c>
      <c r="B1601" s="151">
        <v>89757752</v>
      </c>
      <c r="C1601" s="286" t="s">
        <v>1232</v>
      </c>
      <c r="D1601" s="396">
        <v>327</v>
      </c>
      <c r="E1601" s="60"/>
      <c r="H1601" s="60"/>
      <c r="I1601" s="60"/>
      <c r="K1601" s="60"/>
      <c r="L1601" s="60"/>
      <c r="N1601" s="60"/>
      <c r="O1601" s="60"/>
      <c r="Q1601" s="60"/>
      <c r="R1601" s="60"/>
      <c r="T1601" s="60"/>
      <c r="U1601" s="60"/>
    </row>
    <row r="1602" spans="1:21" x14ac:dyDescent="0.2">
      <c r="A1602" s="391"/>
      <c r="B1602" s="151"/>
      <c r="C1602" s="286"/>
      <c r="D1602" s="396" t="s">
        <v>513</v>
      </c>
      <c r="E1602" s="60"/>
      <c r="H1602" s="60"/>
      <c r="I1602" s="60"/>
      <c r="K1602" s="60"/>
      <c r="L1602" s="60"/>
      <c r="N1602" s="60"/>
      <c r="O1602" s="60"/>
      <c r="Q1602" s="60"/>
      <c r="R1602" s="60"/>
      <c r="T1602" s="60"/>
      <c r="U1602" s="60"/>
    </row>
    <row r="1603" spans="1:21" x14ac:dyDescent="0.2">
      <c r="A1603" s="268" t="s">
        <v>1217</v>
      </c>
      <c r="B1603" s="151"/>
      <c r="C1603" s="286"/>
      <c r="D1603" s="396" t="s">
        <v>513</v>
      </c>
      <c r="E1603" s="60"/>
      <c r="H1603" s="60"/>
      <c r="I1603" s="60"/>
      <c r="K1603" s="60"/>
      <c r="L1603" s="60"/>
      <c r="N1603" s="60"/>
      <c r="O1603" s="60"/>
      <c r="Q1603" s="60"/>
      <c r="R1603" s="60"/>
      <c r="T1603" s="60"/>
      <c r="U1603" s="60"/>
    </row>
    <row r="1604" spans="1:21" x14ac:dyDescent="0.2">
      <c r="A1604" s="391"/>
      <c r="B1604" s="151"/>
      <c r="C1604" s="286"/>
      <c r="D1604" s="396" t="s">
        <v>513</v>
      </c>
      <c r="E1604" s="60"/>
      <c r="H1604" s="60"/>
      <c r="I1604" s="60"/>
      <c r="K1604" s="60"/>
      <c r="L1604" s="60"/>
      <c r="N1604" s="60"/>
      <c r="O1604" s="60"/>
      <c r="Q1604" s="60"/>
      <c r="R1604" s="60"/>
      <c r="T1604" s="60"/>
      <c r="U1604" s="60"/>
    </row>
    <row r="1605" spans="1:21" x14ac:dyDescent="0.2">
      <c r="A1605" s="265" t="s">
        <v>1218</v>
      </c>
      <c r="B1605" s="151">
        <v>89757746</v>
      </c>
      <c r="C1605" s="286" t="s">
        <v>1233</v>
      </c>
      <c r="D1605" s="396">
        <v>56</v>
      </c>
      <c r="E1605" s="60"/>
      <c r="H1605" s="60"/>
      <c r="I1605" s="60"/>
      <c r="K1605" s="60"/>
      <c r="L1605" s="60"/>
      <c r="N1605" s="60"/>
      <c r="O1605" s="60"/>
      <c r="Q1605" s="60"/>
      <c r="R1605" s="60"/>
      <c r="T1605" s="60"/>
      <c r="U1605" s="60"/>
    </row>
    <row r="1606" spans="1:21" x14ac:dyDescent="0.2">
      <c r="A1606" s="391"/>
      <c r="B1606" s="151"/>
      <c r="C1606" s="286"/>
      <c r="D1606" s="396" t="s">
        <v>513</v>
      </c>
      <c r="E1606" s="60"/>
      <c r="H1606" s="60"/>
      <c r="I1606" s="60"/>
      <c r="K1606" s="60"/>
      <c r="L1606" s="60"/>
      <c r="N1606" s="60"/>
      <c r="O1606" s="60"/>
      <c r="Q1606" s="60"/>
      <c r="R1606" s="60"/>
      <c r="T1606" s="60"/>
      <c r="U1606" s="60"/>
    </row>
    <row r="1607" spans="1:21" x14ac:dyDescent="0.2">
      <c r="A1607" s="426" t="s">
        <v>1219</v>
      </c>
      <c r="B1607" s="151"/>
      <c r="C1607" s="288"/>
      <c r="D1607" s="396" t="s">
        <v>513</v>
      </c>
      <c r="E1607" s="60"/>
      <c r="H1607" s="60"/>
      <c r="I1607" s="60"/>
      <c r="K1607" s="60"/>
      <c r="L1607" s="60"/>
      <c r="N1607" s="60"/>
      <c r="O1607" s="60"/>
      <c r="Q1607" s="60"/>
      <c r="R1607" s="60"/>
      <c r="T1607" s="60"/>
      <c r="U1607" s="60"/>
    </row>
    <row r="1608" spans="1:21" x14ac:dyDescent="0.2">
      <c r="A1608" s="422"/>
      <c r="B1608" s="151"/>
      <c r="C1608" s="288"/>
      <c r="D1608" s="396" t="s">
        <v>513</v>
      </c>
      <c r="E1608" s="60"/>
      <c r="H1608" s="60"/>
      <c r="I1608" s="60"/>
      <c r="K1608" s="60"/>
      <c r="L1608" s="60"/>
      <c r="N1608" s="60"/>
      <c r="O1608" s="60"/>
      <c r="Q1608" s="60"/>
      <c r="R1608" s="60"/>
      <c r="T1608" s="60"/>
      <c r="U1608" s="60"/>
    </row>
    <row r="1609" spans="1:21" x14ac:dyDescent="0.2">
      <c r="A1609" s="347" t="s">
        <v>1244</v>
      </c>
      <c r="B1609" s="374">
        <v>100007835</v>
      </c>
      <c r="C1609" s="349" t="s">
        <v>998</v>
      </c>
      <c r="D1609" s="433">
        <v>337</v>
      </c>
      <c r="E1609" s="60"/>
      <c r="H1609" s="60"/>
      <c r="I1609" s="60"/>
      <c r="K1609" s="60"/>
      <c r="L1609" s="60"/>
      <c r="N1609" s="60"/>
      <c r="O1609" s="60"/>
      <c r="Q1609" s="60"/>
      <c r="R1609" s="60"/>
      <c r="T1609" s="60"/>
      <c r="U1609" s="60"/>
    </row>
    <row r="1610" spans="1:21" x14ac:dyDescent="0.2">
      <c r="A1610" s="347" t="s">
        <v>1492</v>
      </c>
      <c r="B1610" s="374">
        <v>100007837</v>
      </c>
      <c r="C1610" s="349" t="s">
        <v>18</v>
      </c>
      <c r="D1610" s="433">
        <v>403</v>
      </c>
      <c r="E1610" s="60"/>
      <c r="H1610" s="60"/>
      <c r="I1610" s="60"/>
      <c r="K1610" s="60"/>
      <c r="L1610" s="60"/>
      <c r="N1610" s="60"/>
      <c r="O1610" s="60"/>
      <c r="Q1610" s="60"/>
      <c r="R1610" s="60"/>
      <c r="T1610" s="60"/>
      <c r="U1610" s="60"/>
    </row>
    <row r="1611" spans="1:21" x14ac:dyDescent="0.2">
      <c r="A1611" s="347" t="s">
        <v>1261</v>
      </c>
      <c r="B1611" s="374">
        <v>100007836</v>
      </c>
      <c r="C1611" s="349" t="s">
        <v>168</v>
      </c>
      <c r="D1611" s="433">
        <v>364</v>
      </c>
      <c r="E1611" s="60"/>
      <c r="H1611" s="60"/>
      <c r="I1611" s="60"/>
      <c r="K1611" s="60"/>
      <c r="L1611" s="60"/>
      <c r="N1611" s="60"/>
      <c r="O1611" s="60"/>
      <c r="Q1611" s="60"/>
      <c r="R1611" s="60"/>
      <c r="T1611" s="60"/>
      <c r="U1611" s="60"/>
    </row>
    <row r="1612" spans="1:21" x14ac:dyDescent="0.2">
      <c r="A1612" s="423"/>
      <c r="B1612" s="151"/>
      <c r="C1612" s="153"/>
      <c r="D1612" s="396" t="s">
        <v>513</v>
      </c>
      <c r="E1612" s="60"/>
      <c r="H1612" s="60"/>
      <c r="I1612" s="60"/>
      <c r="K1612" s="60"/>
      <c r="L1612" s="60"/>
      <c r="N1612" s="60"/>
      <c r="O1612" s="60"/>
      <c r="Q1612" s="60"/>
      <c r="R1612" s="60"/>
      <c r="T1612" s="60"/>
      <c r="U1612" s="60"/>
    </row>
    <row r="1613" spans="1:21" x14ac:dyDescent="0.2">
      <c r="A1613" s="347" t="s">
        <v>1246</v>
      </c>
      <c r="B1613" s="374">
        <v>100007827</v>
      </c>
      <c r="C1613" s="349" t="s">
        <v>180</v>
      </c>
      <c r="D1613" s="433">
        <v>397</v>
      </c>
      <c r="E1613" s="60"/>
      <c r="H1613" s="60"/>
      <c r="I1613" s="60"/>
      <c r="K1613" s="60"/>
      <c r="L1613" s="60"/>
      <c r="N1613" s="60"/>
      <c r="O1613" s="60"/>
      <c r="Q1613" s="60"/>
      <c r="R1613" s="60"/>
      <c r="T1613" s="60"/>
      <c r="U1613" s="60"/>
    </row>
    <row r="1614" spans="1:21" x14ac:dyDescent="0.2">
      <c r="A1614" s="447" t="s">
        <v>1269</v>
      </c>
      <c r="B1614" s="374">
        <v>100007834</v>
      </c>
      <c r="C1614" s="349" t="s">
        <v>184</v>
      </c>
      <c r="D1614" s="433">
        <v>347</v>
      </c>
      <c r="E1614" s="60"/>
      <c r="H1614" s="60"/>
      <c r="I1614" s="60"/>
      <c r="K1614" s="60"/>
      <c r="L1614" s="60"/>
      <c r="N1614" s="60"/>
      <c r="O1614" s="60"/>
      <c r="Q1614" s="60"/>
      <c r="R1614" s="60"/>
      <c r="T1614" s="60"/>
      <c r="U1614" s="60"/>
    </row>
    <row r="1615" spans="1:21" ht="15.75" thickBot="1" x14ac:dyDescent="0.3">
      <c r="E1615" s="60"/>
      <c r="H1615" s="60"/>
      <c r="I1615" s="60"/>
      <c r="K1615" s="60"/>
      <c r="L1615" s="60"/>
      <c r="N1615" s="60"/>
      <c r="O1615" s="60"/>
      <c r="Q1615" s="60"/>
      <c r="R1615" s="60"/>
      <c r="T1615" s="60"/>
      <c r="U1615" s="60"/>
    </row>
    <row r="1616" spans="1:21" ht="19.5" thickTop="1" thickBot="1" x14ac:dyDescent="0.3">
      <c r="A1616" s="392" t="s">
        <v>1089</v>
      </c>
      <c r="B1616" s="392"/>
      <c r="C1616" s="282"/>
      <c r="D1616" s="393"/>
      <c r="E1616" s="60"/>
      <c r="H1616" s="60"/>
      <c r="I1616" s="60"/>
      <c r="K1616" s="60"/>
      <c r="L1616" s="60"/>
      <c r="N1616" s="60"/>
      <c r="O1616" s="60"/>
      <c r="Q1616" s="60"/>
      <c r="R1616" s="60"/>
      <c r="T1616" s="60"/>
      <c r="U1616" s="60"/>
    </row>
    <row r="1617" spans="1:21" ht="15.75" thickTop="1" x14ac:dyDescent="0.2">
      <c r="A1617" s="683" t="s">
        <v>1504</v>
      </c>
      <c r="B1617" s="684"/>
      <c r="C1617" s="680"/>
      <c r="D1617" s="662" t="s">
        <v>789</v>
      </c>
      <c r="E1617" s="60"/>
      <c r="H1617" s="60"/>
      <c r="I1617" s="60"/>
      <c r="K1617" s="60"/>
      <c r="L1617" s="60"/>
      <c r="N1617" s="60"/>
      <c r="O1617" s="60"/>
      <c r="Q1617" s="60"/>
      <c r="R1617" s="60"/>
      <c r="T1617" s="60"/>
      <c r="U1617" s="60"/>
    </row>
    <row r="1618" spans="1:21" x14ac:dyDescent="0.2">
      <c r="A1618" s="655"/>
      <c r="B1618" s="656"/>
      <c r="C1618" s="657"/>
      <c r="D1618" s="658" t="s">
        <v>1389</v>
      </c>
      <c r="E1618" s="60"/>
      <c r="H1618" s="60"/>
      <c r="I1618" s="60"/>
      <c r="K1618" s="60"/>
      <c r="L1618" s="60"/>
      <c r="N1618" s="60"/>
      <c r="O1618" s="60"/>
      <c r="Q1618" s="60"/>
      <c r="R1618" s="60"/>
      <c r="T1618" s="60"/>
      <c r="U1618" s="60"/>
    </row>
    <row r="1619" spans="1:21" x14ac:dyDescent="0.2">
      <c r="A1619" s="659"/>
      <c r="B1619" s="660"/>
      <c r="C1619" s="661"/>
      <c r="D1619" s="662"/>
      <c r="E1619" s="60"/>
      <c r="H1619" s="60"/>
      <c r="I1619" s="60"/>
      <c r="K1619" s="60"/>
      <c r="L1619" s="60"/>
      <c r="N1619" s="60"/>
      <c r="O1619" s="60"/>
      <c r="Q1619" s="60"/>
      <c r="R1619" s="60"/>
      <c r="T1619" s="60"/>
      <c r="U1619" s="60"/>
    </row>
    <row r="1620" spans="1:21" x14ac:dyDescent="0.2">
      <c r="A1620" s="663" t="s">
        <v>1090</v>
      </c>
      <c r="B1620" s="664">
        <v>100016195</v>
      </c>
      <c r="C1620" s="665"/>
      <c r="D1620" s="685">
        <v>3796</v>
      </c>
      <c r="E1620" s="60"/>
      <c r="H1620" s="60"/>
      <c r="I1620" s="60"/>
      <c r="K1620" s="60"/>
      <c r="L1620" s="60"/>
      <c r="N1620" s="60"/>
      <c r="O1620" s="60"/>
      <c r="Q1620" s="60"/>
      <c r="R1620" s="60"/>
      <c r="T1620" s="60"/>
      <c r="U1620" s="60"/>
    </row>
    <row r="1621" spans="1:21" x14ac:dyDescent="0.2">
      <c r="A1621" s="663" t="s">
        <v>1091</v>
      </c>
      <c r="B1621" s="664">
        <v>100016196</v>
      </c>
      <c r="C1621" s="665"/>
      <c r="D1621" s="685">
        <v>4366</v>
      </c>
      <c r="E1621" s="60"/>
      <c r="H1621" s="60"/>
      <c r="I1621" s="60"/>
      <c r="K1621" s="60"/>
      <c r="L1621" s="60"/>
      <c r="N1621" s="60"/>
      <c r="O1621" s="60"/>
      <c r="Q1621" s="60"/>
      <c r="R1621" s="60"/>
      <c r="T1621" s="60"/>
      <c r="U1621" s="60"/>
    </row>
    <row r="1622" spans="1:21" x14ac:dyDescent="0.2">
      <c r="A1622" s="663" t="s">
        <v>1092</v>
      </c>
      <c r="B1622" s="664">
        <v>100016197</v>
      </c>
      <c r="C1622" s="665"/>
      <c r="D1622" s="685">
        <v>5762</v>
      </c>
      <c r="E1622" s="60"/>
      <c r="H1622" s="60"/>
      <c r="I1622" s="60"/>
      <c r="K1622" s="60"/>
      <c r="L1622" s="60"/>
      <c r="N1622" s="60"/>
      <c r="O1622" s="60"/>
      <c r="Q1622" s="60"/>
      <c r="R1622" s="60"/>
      <c r="T1622" s="60"/>
      <c r="U1622" s="60"/>
    </row>
    <row r="1623" spans="1:21" x14ac:dyDescent="0.2">
      <c r="A1623" s="663" t="s">
        <v>1093</v>
      </c>
      <c r="B1623" s="664">
        <v>100016198</v>
      </c>
      <c r="C1623" s="665"/>
      <c r="D1623" s="685">
        <v>6953</v>
      </c>
      <c r="E1623" s="60"/>
      <c r="H1623" s="60"/>
      <c r="I1623" s="60"/>
      <c r="K1623" s="60"/>
      <c r="L1623" s="60"/>
      <c r="N1623" s="60"/>
      <c r="O1623" s="60"/>
      <c r="Q1623" s="60"/>
      <c r="R1623" s="60"/>
      <c r="T1623" s="60"/>
      <c r="U1623" s="60"/>
    </row>
    <row r="1624" spans="1:21" x14ac:dyDescent="0.2">
      <c r="A1624" s="663" t="s">
        <v>513</v>
      </c>
      <c r="B1624" s="664"/>
      <c r="C1624" s="665"/>
      <c r="D1624" s="685" t="s">
        <v>513</v>
      </c>
      <c r="E1624" s="60"/>
      <c r="H1624" s="60"/>
      <c r="I1624" s="60"/>
      <c r="K1624" s="60"/>
      <c r="L1624" s="60"/>
      <c r="N1624" s="60"/>
      <c r="O1624" s="60"/>
      <c r="Q1624" s="60"/>
      <c r="R1624" s="60"/>
      <c r="T1624" s="60"/>
      <c r="U1624" s="60"/>
    </row>
    <row r="1625" spans="1:21" x14ac:dyDescent="0.2">
      <c r="A1625" s="663" t="s">
        <v>1094</v>
      </c>
      <c r="B1625" s="664">
        <v>100016199</v>
      </c>
      <c r="C1625" s="665"/>
      <c r="D1625" s="685">
        <v>3988</v>
      </c>
      <c r="E1625" s="60"/>
      <c r="H1625" s="60"/>
      <c r="I1625" s="60"/>
      <c r="K1625" s="60"/>
      <c r="L1625" s="60"/>
      <c r="N1625" s="60"/>
      <c r="O1625" s="60"/>
      <c r="Q1625" s="60"/>
      <c r="R1625" s="60"/>
      <c r="T1625" s="60"/>
      <c r="U1625" s="60"/>
    </row>
    <row r="1626" spans="1:21" x14ac:dyDescent="0.2">
      <c r="A1626" s="663" t="s">
        <v>1095</v>
      </c>
      <c r="B1626" s="664">
        <v>100016200</v>
      </c>
      <c r="C1626" s="665"/>
      <c r="D1626" s="685">
        <v>4558</v>
      </c>
      <c r="E1626" s="60"/>
      <c r="H1626" s="60"/>
      <c r="I1626" s="60"/>
      <c r="K1626" s="60"/>
      <c r="L1626" s="60"/>
      <c r="N1626" s="60"/>
      <c r="O1626" s="60"/>
      <c r="Q1626" s="60"/>
      <c r="R1626" s="60"/>
      <c r="T1626" s="60"/>
      <c r="U1626" s="60"/>
    </row>
    <row r="1627" spans="1:21" x14ac:dyDescent="0.2">
      <c r="A1627" s="663" t="s">
        <v>78</v>
      </c>
      <c r="B1627" s="664">
        <v>100016201</v>
      </c>
      <c r="C1627" s="665"/>
      <c r="D1627" s="685">
        <v>5954</v>
      </c>
      <c r="E1627" s="60"/>
      <c r="H1627" s="60"/>
      <c r="I1627" s="60"/>
      <c r="K1627" s="60"/>
      <c r="L1627" s="60"/>
      <c r="N1627" s="60"/>
      <c r="O1627" s="60"/>
      <c r="Q1627" s="60"/>
      <c r="R1627" s="60"/>
      <c r="T1627" s="60"/>
      <c r="U1627" s="60"/>
    </row>
    <row r="1628" spans="1:21" x14ac:dyDescent="0.2">
      <c r="A1628" s="663" t="s">
        <v>1096</v>
      </c>
      <c r="B1628" s="664">
        <v>100016202</v>
      </c>
      <c r="C1628" s="665"/>
      <c r="D1628" s="685">
        <v>7145</v>
      </c>
      <c r="E1628" s="60"/>
      <c r="H1628" s="60"/>
      <c r="I1628" s="60"/>
      <c r="K1628" s="60"/>
      <c r="L1628" s="60"/>
      <c r="N1628" s="60"/>
      <c r="O1628" s="60"/>
      <c r="Q1628" s="60"/>
      <c r="R1628" s="60"/>
      <c r="T1628" s="60"/>
      <c r="U1628" s="60"/>
    </row>
    <row r="1629" spans="1:21" x14ac:dyDescent="0.2">
      <c r="A1629" s="666" t="s">
        <v>513</v>
      </c>
      <c r="B1629" s="667"/>
      <c r="C1629" s="668"/>
      <c r="D1629" s="662" t="s">
        <v>513</v>
      </c>
      <c r="E1629" s="60"/>
      <c r="H1629" s="60"/>
      <c r="I1629" s="60"/>
      <c r="K1629" s="60"/>
      <c r="L1629" s="60"/>
      <c r="N1629" s="60"/>
      <c r="O1629" s="60"/>
      <c r="Q1629" s="60"/>
      <c r="R1629" s="60"/>
      <c r="T1629" s="60"/>
      <c r="U1629" s="60"/>
    </row>
    <row r="1630" spans="1:21" x14ac:dyDescent="0.2">
      <c r="A1630" s="663" t="s">
        <v>1097</v>
      </c>
      <c r="B1630" s="664">
        <v>90520</v>
      </c>
      <c r="C1630" s="661" t="s">
        <v>1143</v>
      </c>
      <c r="D1630" s="685">
        <v>3667</v>
      </c>
      <c r="E1630" s="60"/>
      <c r="H1630" s="60"/>
      <c r="I1630" s="60"/>
      <c r="K1630" s="60"/>
      <c r="L1630" s="60"/>
      <c r="N1630" s="60"/>
      <c r="O1630" s="60"/>
      <c r="Q1630" s="60"/>
      <c r="R1630" s="60"/>
      <c r="T1630" s="60"/>
      <c r="U1630" s="60"/>
    </row>
    <row r="1631" spans="1:21" x14ac:dyDescent="0.2">
      <c r="A1631" s="663" t="s">
        <v>77</v>
      </c>
      <c r="B1631" s="664">
        <v>90521</v>
      </c>
      <c r="C1631" s="661" t="s">
        <v>1144</v>
      </c>
      <c r="D1631" s="685">
        <v>4237</v>
      </c>
      <c r="E1631" s="60"/>
      <c r="H1631" s="60"/>
      <c r="I1631" s="60"/>
      <c r="K1631" s="60"/>
      <c r="L1631" s="60"/>
      <c r="N1631" s="60"/>
      <c r="O1631" s="60"/>
      <c r="Q1631" s="60"/>
      <c r="R1631" s="60"/>
      <c r="T1631" s="60"/>
      <c r="U1631" s="60"/>
    </row>
    <row r="1632" spans="1:21" x14ac:dyDescent="0.2">
      <c r="A1632" s="663" t="s">
        <v>78</v>
      </c>
      <c r="B1632" s="664">
        <v>90522</v>
      </c>
      <c r="C1632" s="661" t="s">
        <v>1145</v>
      </c>
      <c r="D1632" s="685">
        <v>5633</v>
      </c>
      <c r="E1632" s="60"/>
      <c r="H1632" s="60"/>
      <c r="I1632" s="60"/>
      <c r="K1632" s="60"/>
      <c r="L1632" s="60"/>
      <c r="N1632" s="60"/>
      <c r="O1632" s="60"/>
      <c r="Q1632" s="60"/>
      <c r="R1632" s="60"/>
      <c r="T1632" s="60"/>
      <c r="U1632" s="60"/>
    </row>
    <row r="1633" spans="1:21" x14ac:dyDescent="0.2">
      <c r="A1633" s="663" t="s">
        <v>79</v>
      </c>
      <c r="B1633" s="664">
        <v>90523</v>
      </c>
      <c r="C1633" s="661" t="s">
        <v>1146</v>
      </c>
      <c r="D1633" s="685">
        <v>6824</v>
      </c>
      <c r="E1633" s="60"/>
      <c r="H1633" s="60"/>
      <c r="I1633" s="60"/>
      <c r="K1633" s="60"/>
      <c r="L1633" s="60"/>
      <c r="N1633" s="60"/>
      <c r="O1633" s="60"/>
      <c r="Q1633" s="60"/>
      <c r="R1633" s="60"/>
      <c r="T1633" s="60"/>
      <c r="U1633" s="60"/>
    </row>
    <row r="1634" spans="1:21" x14ac:dyDescent="0.2">
      <c r="A1634" s="663" t="s">
        <v>513</v>
      </c>
      <c r="B1634" s="664"/>
      <c r="C1634" s="661"/>
      <c r="D1634" s="662" t="s">
        <v>513</v>
      </c>
      <c r="E1634" s="60"/>
      <c r="H1634" s="60"/>
      <c r="I1634" s="60"/>
      <c r="K1634" s="60"/>
      <c r="L1634" s="60"/>
      <c r="N1634" s="60"/>
      <c r="O1634" s="60"/>
      <c r="Q1634" s="60"/>
      <c r="R1634" s="60"/>
      <c r="T1634" s="60"/>
      <c r="U1634" s="60"/>
    </row>
    <row r="1635" spans="1:21" x14ac:dyDescent="0.2">
      <c r="A1635" s="663" t="s">
        <v>1098</v>
      </c>
      <c r="B1635" s="664">
        <v>100016093</v>
      </c>
      <c r="C1635" s="661" t="s">
        <v>1147</v>
      </c>
      <c r="D1635" s="685">
        <v>129</v>
      </c>
      <c r="E1635" s="60"/>
      <c r="H1635" s="60"/>
      <c r="I1635" s="60"/>
      <c r="K1635" s="60"/>
      <c r="L1635" s="60"/>
      <c r="N1635" s="60"/>
      <c r="O1635" s="60"/>
      <c r="Q1635" s="60"/>
      <c r="R1635" s="60"/>
      <c r="T1635" s="60"/>
      <c r="U1635" s="60"/>
    </row>
    <row r="1636" spans="1:21" x14ac:dyDescent="0.2">
      <c r="A1636" s="663" t="s">
        <v>1099</v>
      </c>
      <c r="B1636" s="664">
        <v>100016094</v>
      </c>
      <c r="C1636" s="661" t="s">
        <v>199</v>
      </c>
      <c r="D1636" s="685">
        <v>321</v>
      </c>
      <c r="E1636" s="60"/>
      <c r="H1636" s="60"/>
      <c r="I1636" s="60"/>
      <c r="K1636" s="60"/>
      <c r="L1636" s="60"/>
      <c r="N1636" s="60"/>
      <c r="O1636" s="60"/>
      <c r="Q1636" s="60"/>
      <c r="R1636" s="60"/>
      <c r="T1636" s="60"/>
      <c r="U1636" s="60"/>
    </row>
    <row r="1637" spans="1:21" x14ac:dyDescent="0.2">
      <c r="A1637" s="669"/>
      <c r="B1637" s="660"/>
      <c r="C1637" s="661"/>
      <c r="D1637" s="662" t="s">
        <v>513</v>
      </c>
      <c r="E1637" s="60"/>
      <c r="H1637" s="60"/>
      <c r="I1637" s="60"/>
      <c r="K1637" s="60"/>
      <c r="L1637" s="60"/>
      <c r="N1637" s="60"/>
      <c r="O1637" s="60"/>
      <c r="Q1637" s="60"/>
      <c r="R1637" s="60"/>
      <c r="T1637" s="60"/>
      <c r="U1637" s="60"/>
    </row>
    <row r="1638" spans="1:21" x14ac:dyDescent="0.2">
      <c r="A1638" s="670" t="s">
        <v>844</v>
      </c>
      <c r="B1638" s="671"/>
      <c r="C1638" s="661"/>
      <c r="D1638" s="662" t="s">
        <v>513</v>
      </c>
      <c r="E1638" s="60"/>
      <c r="H1638" s="60"/>
      <c r="I1638" s="60"/>
      <c r="K1638" s="60"/>
      <c r="L1638" s="60"/>
      <c r="N1638" s="60"/>
      <c r="O1638" s="60"/>
      <c r="Q1638" s="60"/>
      <c r="R1638" s="60"/>
      <c r="T1638" s="60"/>
      <c r="U1638" s="60"/>
    </row>
    <row r="1639" spans="1:21" x14ac:dyDescent="0.2">
      <c r="A1639" s="672"/>
      <c r="B1639" s="673"/>
      <c r="C1639" s="661"/>
      <c r="D1639" s="662" t="s">
        <v>513</v>
      </c>
      <c r="E1639" s="60"/>
      <c r="H1639" s="60"/>
      <c r="I1639" s="60"/>
      <c r="K1639" s="60"/>
      <c r="L1639" s="60"/>
      <c r="N1639" s="60"/>
      <c r="O1639" s="60"/>
      <c r="Q1639" s="60"/>
      <c r="R1639" s="60"/>
      <c r="T1639" s="60"/>
      <c r="U1639" s="60"/>
    </row>
    <row r="1640" spans="1:21" x14ac:dyDescent="0.2">
      <c r="A1640" s="659" t="s">
        <v>1100</v>
      </c>
      <c r="B1640" s="660">
        <v>100007827</v>
      </c>
      <c r="C1640" s="661" t="s">
        <v>180</v>
      </c>
      <c r="D1640" s="662">
        <v>397</v>
      </c>
      <c r="E1640" s="60"/>
      <c r="H1640" s="60"/>
      <c r="I1640" s="60"/>
      <c r="K1640" s="60"/>
      <c r="L1640" s="60"/>
      <c r="N1640" s="60"/>
      <c r="O1640" s="60"/>
      <c r="Q1640" s="60"/>
      <c r="R1640" s="60"/>
      <c r="T1640" s="60"/>
      <c r="U1640" s="60"/>
    </row>
    <row r="1641" spans="1:21" x14ac:dyDescent="0.2">
      <c r="A1641" s="674" t="s">
        <v>117</v>
      </c>
      <c r="B1641" s="660">
        <v>100000030</v>
      </c>
      <c r="C1641" s="661" t="s">
        <v>118</v>
      </c>
      <c r="D1641" s="662">
        <v>51</v>
      </c>
      <c r="E1641" s="60"/>
      <c r="H1641" s="60"/>
      <c r="I1641" s="60"/>
      <c r="K1641" s="60"/>
      <c r="L1641" s="60"/>
      <c r="N1641" s="60"/>
      <c r="O1641" s="60"/>
      <c r="Q1641" s="60"/>
      <c r="R1641" s="60"/>
      <c r="T1641" s="60"/>
      <c r="U1641" s="60"/>
    </row>
    <row r="1642" spans="1:21" x14ac:dyDescent="0.2">
      <c r="A1642" s="672"/>
      <c r="B1642" s="675"/>
      <c r="C1642" s="661"/>
      <c r="D1642" s="662" t="s">
        <v>513</v>
      </c>
      <c r="E1642" s="60"/>
      <c r="H1642" s="60"/>
      <c r="I1642" s="60"/>
      <c r="K1642" s="60"/>
      <c r="L1642" s="60"/>
      <c r="N1642" s="60"/>
      <c r="O1642" s="60"/>
      <c r="Q1642" s="60"/>
      <c r="R1642" s="60"/>
      <c r="T1642" s="60"/>
      <c r="U1642" s="60"/>
    </row>
    <row r="1643" spans="1:21" x14ac:dyDescent="0.2">
      <c r="A1643" s="676" t="s">
        <v>1101</v>
      </c>
      <c r="B1643" s="671"/>
      <c r="C1643" s="661"/>
      <c r="D1643" s="662" t="s">
        <v>513</v>
      </c>
      <c r="E1643" s="60"/>
      <c r="H1643" s="60"/>
      <c r="I1643" s="60"/>
      <c r="K1643" s="60"/>
      <c r="L1643" s="60"/>
      <c r="N1643" s="60"/>
      <c r="O1643" s="60"/>
      <c r="Q1643" s="60"/>
      <c r="R1643" s="60"/>
      <c r="T1643" s="60"/>
      <c r="U1643" s="60"/>
    </row>
    <row r="1644" spans="1:21" x14ac:dyDescent="0.2">
      <c r="A1644" s="672"/>
      <c r="B1644" s="676"/>
      <c r="C1644" s="661"/>
      <c r="D1644" s="662" t="s">
        <v>513</v>
      </c>
      <c r="E1644" s="60"/>
      <c r="H1644" s="60"/>
      <c r="I1644" s="60"/>
      <c r="K1644" s="60"/>
      <c r="L1644" s="60"/>
      <c r="N1644" s="60"/>
      <c r="O1644" s="60"/>
      <c r="Q1644" s="60"/>
      <c r="R1644" s="60"/>
      <c r="T1644" s="60"/>
      <c r="U1644" s="60"/>
    </row>
    <row r="1645" spans="1:21" x14ac:dyDescent="0.2">
      <c r="A1645" s="659" t="s">
        <v>1102</v>
      </c>
      <c r="B1645" s="660">
        <v>100002310</v>
      </c>
      <c r="C1645" s="661" t="s">
        <v>1148</v>
      </c>
      <c r="D1645" s="662">
        <v>304</v>
      </c>
      <c r="E1645" s="60"/>
      <c r="H1645" s="60"/>
      <c r="I1645" s="60"/>
      <c r="K1645" s="60"/>
      <c r="L1645" s="60"/>
      <c r="N1645" s="60"/>
      <c r="O1645" s="60"/>
      <c r="Q1645" s="60"/>
      <c r="R1645" s="60"/>
      <c r="T1645" s="60"/>
      <c r="U1645" s="60"/>
    </row>
    <row r="1646" spans="1:21" x14ac:dyDescent="0.2">
      <c r="A1646" s="677" t="s">
        <v>1103</v>
      </c>
      <c r="B1646" s="660" t="s">
        <v>1135</v>
      </c>
      <c r="C1646" s="661" t="s">
        <v>1149</v>
      </c>
      <c r="D1646" s="662">
        <v>74</v>
      </c>
      <c r="E1646" s="60"/>
      <c r="H1646" s="60"/>
      <c r="I1646" s="60"/>
      <c r="K1646" s="60"/>
      <c r="L1646" s="60"/>
      <c r="N1646" s="60"/>
      <c r="O1646" s="60"/>
      <c r="Q1646" s="60"/>
      <c r="R1646" s="60"/>
      <c r="T1646" s="60"/>
      <c r="U1646" s="60"/>
    </row>
    <row r="1647" spans="1:21" x14ac:dyDescent="0.2">
      <c r="A1647" s="678" t="s">
        <v>713</v>
      </c>
      <c r="B1647" s="679" t="s">
        <v>759</v>
      </c>
      <c r="C1647" s="680" t="s">
        <v>745</v>
      </c>
      <c r="D1647" s="662">
        <v>83</v>
      </c>
      <c r="E1647" s="60"/>
      <c r="H1647" s="60"/>
      <c r="I1647" s="60"/>
      <c r="K1647" s="60"/>
      <c r="L1647" s="60"/>
      <c r="N1647" s="60"/>
      <c r="O1647" s="60"/>
      <c r="Q1647" s="60"/>
      <c r="R1647" s="60"/>
      <c r="T1647" s="60"/>
      <c r="U1647" s="60"/>
    </row>
    <row r="1648" spans="1:21" x14ac:dyDescent="0.2">
      <c r="A1648" s="672" t="s">
        <v>1104</v>
      </c>
      <c r="B1648" s="660">
        <v>84887768</v>
      </c>
      <c r="C1648" s="661" t="s">
        <v>1150</v>
      </c>
      <c r="D1648" s="662">
        <v>73</v>
      </c>
      <c r="E1648" s="60"/>
      <c r="H1648" s="60"/>
      <c r="I1648" s="60"/>
      <c r="K1648" s="60"/>
      <c r="L1648" s="60"/>
      <c r="N1648" s="60"/>
      <c r="O1648" s="60"/>
      <c r="Q1648" s="60"/>
      <c r="R1648" s="60"/>
      <c r="T1648" s="60"/>
      <c r="U1648" s="60"/>
    </row>
    <row r="1649" spans="1:21" x14ac:dyDescent="0.2">
      <c r="A1649" s="672" t="s">
        <v>577</v>
      </c>
      <c r="B1649" s="660" t="s">
        <v>1136</v>
      </c>
      <c r="C1649" s="661" t="s">
        <v>1151</v>
      </c>
      <c r="D1649" s="662">
        <v>77</v>
      </c>
      <c r="E1649" s="60"/>
      <c r="H1649" s="60"/>
      <c r="I1649" s="60"/>
      <c r="K1649" s="60"/>
      <c r="L1649" s="60"/>
      <c r="N1649" s="60"/>
      <c r="O1649" s="60"/>
      <c r="Q1649" s="60"/>
      <c r="R1649" s="60"/>
      <c r="T1649" s="60"/>
      <c r="U1649" s="60"/>
    </row>
    <row r="1650" spans="1:21" x14ac:dyDescent="0.2">
      <c r="A1650" s="672" t="s">
        <v>1105</v>
      </c>
      <c r="B1650" s="660" t="s">
        <v>1137</v>
      </c>
      <c r="C1650" s="661" t="s">
        <v>1152</v>
      </c>
      <c r="D1650" s="662">
        <v>89</v>
      </c>
      <c r="E1650" s="60"/>
      <c r="H1650" s="60"/>
      <c r="I1650" s="60"/>
      <c r="K1650" s="60"/>
      <c r="L1650" s="60"/>
      <c r="N1650" s="60"/>
      <c r="O1650" s="60"/>
      <c r="Q1650" s="60"/>
      <c r="R1650" s="60"/>
      <c r="T1650" s="60"/>
      <c r="U1650" s="60"/>
    </row>
    <row r="1651" spans="1:21" x14ac:dyDescent="0.2">
      <c r="A1651" s="659" t="s">
        <v>1106</v>
      </c>
      <c r="B1651" s="660">
        <v>100004641</v>
      </c>
      <c r="C1651" s="661" t="s">
        <v>1153</v>
      </c>
      <c r="D1651" s="662">
        <v>40</v>
      </c>
      <c r="E1651" s="60"/>
      <c r="H1651" s="60"/>
      <c r="I1651" s="60"/>
      <c r="K1651" s="60"/>
      <c r="L1651" s="60"/>
      <c r="N1651" s="60"/>
      <c r="O1651" s="60"/>
      <c r="Q1651" s="60"/>
      <c r="R1651" s="60"/>
      <c r="T1651" s="60"/>
      <c r="U1651" s="60"/>
    </row>
    <row r="1652" spans="1:21" x14ac:dyDescent="0.2">
      <c r="A1652" s="672" t="s">
        <v>1107</v>
      </c>
      <c r="B1652" s="660">
        <v>100002312</v>
      </c>
      <c r="C1652" s="661" t="s">
        <v>1154</v>
      </c>
      <c r="D1652" s="662">
        <v>280</v>
      </c>
      <c r="E1652" s="60"/>
      <c r="H1652" s="60"/>
      <c r="I1652" s="60"/>
      <c r="K1652" s="60"/>
      <c r="L1652" s="60"/>
      <c r="N1652" s="60"/>
      <c r="O1652" s="60"/>
      <c r="Q1652" s="60"/>
      <c r="R1652" s="60"/>
      <c r="T1652" s="60"/>
      <c r="U1652" s="60"/>
    </row>
    <row r="1653" spans="1:21" x14ac:dyDescent="0.2">
      <c r="A1653" s="672" t="s">
        <v>1108</v>
      </c>
      <c r="B1653" s="660">
        <v>100002313</v>
      </c>
      <c r="C1653" s="661" t="s">
        <v>1155</v>
      </c>
      <c r="D1653" s="662">
        <v>297</v>
      </c>
      <c r="E1653" s="60"/>
      <c r="H1653" s="60"/>
      <c r="I1653" s="60"/>
      <c r="K1653" s="60"/>
      <c r="L1653" s="60"/>
      <c r="N1653" s="60"/>
      <c r="O1653" s="60"/>
      <c r="Q1653" s="60"/>
      <c r="R1653" s="60"/>
      <c r="T1653" s="60"/>
      <c r="U1653" s="60"/>
    </row>
    <row r="1654" spans="1:21" x14ac:dyDescent="0.2">
      <c r="A1654" s="663" t="s">
        <v>1109</v>
      </c>
      <c r="B1654" s="660" t="s">
        <v>1138</v>
      </c>
      <c r="C1654" s="661"/>
      <c r="D1654" s="662">
        <v>312</v>
      </c>
      <c r="E1654" s="60"/>
      <c r="H1654" s="60"/>
      <c r="I1654" s="60"/>
      <c r="K1654" s="60"/>
      <c r="L1654" s="60"/>
      <c r="N1654" s="60"/>
      <c r="O1654" s="60"/>
      <c r="Q1654" s="60"/>
      <c r="R1654" s="60"/>
      <c r="T1654" s="60"/>
      <c r="U1654" s="60"/>
    </row>
    <row r="1655" spans="1:21" x14ac:dyDescent="0.2">
      <c r="A1655" s="672" t="s">
        <v>1110</v>
      </c>
      <c r="B1655" s="660">
        <v>100002314</v>
      </c>
      <c r="C1655" s="661" t="s">
        <v>1156</v>
      </c>
      <c r="D1655" s="662">
        <v>317</v>
      </c>
      <c r="E1655" s="60"/>
      <c r="H1655" s="60"/>
      <c r="I1655" s="60"/>
      <c r="K1655" s="60"/>
      <c r="L1655" s="60"/>
      <c r="N1655" s="60"/>
      <c r="O1655" s="60"/>
      <c r="Q1655" s="60"/>
      <c r="R1655" s="60"/>
      <c r="T1655" s="60"/>
      <c r="U1655" s="60"/>
    </row>
    <row r="1656" spans="1:21" x14ac:dyDescent="0.2">
      <c r="A1656" s="672" t="s">
        <v>1111</v>
      </c>
      <c r="B1656" s="660">
        <v>100002316</v>
      </c>
      <c r="C1656" s="661" t="s">
        <v>1157</v>
      </c>
      <c r="D1656" s="662">
        <v>494</v>
      </c>
      <c r="E1656" s="60"/>
      <c r="H1656" s="60"/>
      <c r="I1656" s="60"/>
      <c r="K1656" s="60"/>
      <c r="L1656" s="60"/>
      <c r="N1656" s="60"/>
      <c r="O1656" s="60"/>
      <c r="Q1656" s="60"/>
      <c r="R1656" s="60"/>
      <c r="T1656" s="60"/>
      <c r="U1656" s="60"/>
    </row>
    <row r="1657" spans="1:21" x14ac:dyDescent="0.2">
      <c r="A1657" s="672" t="s">
        <v>1112</v>
      </c>
      <c r="B1657" s="660">
        <v>100002323</v>
      </c>
      <c r="C1657" s="661" t="s">
        <v>1158</v>
      </c>
      <c r="D1657" s="662">
        <v>324</v>
      </c>
      <c r="E1657" s="60"/>
      <c r="H1657" s="60"/>
      <c r="I1657" s="60"/>
      <c r="K1657" s="60"/>
      <c r="L1657" s="60"/>
      <c r="N1657" s="60"/>
      <c r="O1657" s="60"/>
      <c r="Q1657" s="60"/>
      <c r="R1657" s="60"/>
      <c r="T1657" s="60"/>
      <c r="U1657" s="60"/>
    </row>
    <row r="1658" spans="1:21" x14ac:dyDescent="0.2">
      <c r="A1658" s="681" t="s">
        <v>1113</v>
      </c>
      <c r="B1658" s="660">
        <v>85317005</v>
      </c>
      <c r="C1658" s="661" t="s">
        <v>1159</v>
      </c>
      <c r="D1658" s="662">
        <v>351</v>
      </c>
      <c r="E1658" s="60"/>
      <c r="H1658" s="60"/>
      <c r="I1658" s="60"/>
      <c r="K1658" s="60"/>
      <c r="L1658" s="60"/>
      <c r="N1658" s="60"/>
      <c r="O1658" s="60"/>
      <c r="Q1658" s="60"/>
      <c r="R1658" s="60"/>
      <c r="T1658" s="60"/>
      <c r="U1658" s="60"/>
    </row>
    <row r="1659" spans="1:21" x14ac:dyDescent="0.2">
      <c r="A1659" s="672" t="s">
        <v>1114</v>
      </c>
      <c r="B1659" s="660" t="s">
        <v>1139</v>
      </c>
      <c r="C1659" s="661" t="s">
        <v>1160</v>
      </c>
      <c r="D1659" s="662">
        <v>60</v>
      </c>
      <c r="E1659" s="60"/>
      <c r="H1659" s="60"/>
      <c r="I1659" s="60"/>
      <c r="K1659" s="60"/>
      <c r="L1659" s="60"/>
      <c r="N1659" s="60"/>
      <c r="O1659" s="60"/>
      <c r="Q1659" s="60"/>
      <c r="R1659" s="60"/>
      <c r="T1659" s="60"/>
      <c r="U1659" s="60"/>
    </row>
    <row r="1660" spans="1:21" x14ac:dyDescent="0.2">
      <c r="A1660" s="681" t="s">
        <v>584</v>
      </c>
      <c r="B1660" s="660">
        <v>85317023</v>
      </c>
      <c r="C1660" s="661" t="s">
        <v>617</v>
      </c>
      <c r="D1660" s="662">
        <v>356</v>
      </c>
      <c r="E1660" s="60"/>
      <c r="H1660" s="60"/>
      <c r="I1660" s="60"/>
      <c r="K1660" s="60"/>
      <c r="L1660" s="60"/>
      <c r="N1660" s="60"/>
      <c r="O1660" s="60"/>
      <c r="Q1660" s="60"/>
      <c r="R1660" s="60"/>
      <c r="T1660" s="60"/>
      <c r="U1660" s="60"/>
    </row>
    <row r="1661" spans="1:21" x14ac:dyDescent="0.2">
      <c r="A1661" s="681" t="s">
        <v>585</v>
      </c>
      <c r="B1661" s="660">
        <v>85317024</v>
      </c>
      <c r="C1661" s="661" t="s">
        <v>618</v>
      </c>
      <c r="D1661" s="662">
        <v>100</v>
      </c>
      <c r="E1661" s="60"/>
      <c r="H1661" s="60"/>
      <c r="I1661" s="60"/>
      <c r="K1661" s="60"/>
      <c r="L1661" s="60"/>
      <c r="N1661" s="60"/>
      <c r="O1661" s="60"/>
      <c r="Q1661" s="60"/>
      <c r="R1661" s="60"/>
      <c r="T1661" s="60"/>
      <c r="U1661" s="60"/>
    </row>
    <row r="1662" spans="1:21" x14ac:dyDescent="0.2">
      <c r="A1662" s="681" t="s">
        <v>586</v>
      </c>
      <c r="B1662" s="660">
        <v>85317025</v>
      </c>
      <c r="C1662" s="661" t="s">
        <v>619</v>
      </c>
      <c r="D1662" s="662">
        <v>126</v>
      </c>
      <c r="E1662" s="60"/>
      <c r="H1662" s="60"/>
      <c r="I1662" s="60"/>
      <c r="K1662" s="60"/>
      <c r="L1662" s="60"/>
      <c r="N1662" s="60"/>
      <c r="O1662" s="60"/>
      <c r="Q1662" s="60"/>
      <c r="R1662" s="60"/>
      <c r="T1662" s="60"/>
      <c r="U1662" s="60"/>
    </row>
    <row r="1663" spans="1:21" x14ac:dyDescent="0.2">
      <c r="A1663" s="659" t="s">
        <v>1115</v>
      </c>
      <c r="B1663" s="660">
        <v>83877009</v>
      </c>
      <c r="C1663" s="661" t="s">
        <v>1161</v>
      </c>
      <c r="D1663" s="662">
        <v>951</v>
      </c>
      <c r="E1663" s="60"/>
      <c r="H1663" s="60"/>
      <c r="I1663" s="60"/>
      <c r="K1663" s="60"/>
      <c r="L1663" s="60"/>
      <c r="N1663" s="60"/>
      <c r="O1663" s="60"/>
      <c r="Q1663" s="60"/>
      <c r="R1663" s="60"/>
      <c r="T1663" s="60"/>
      <c r="U1663" s="60"/>
    </row>
    <row r="1664" spans="1:21" x14ac:dyDescent="0.2">
      <c r="A1664" s="659" t="s">
        <v>1116</v>
      </c>
      <c r="B1664" s="660">
        <v>83877010</v>
      </c>
      <c r="C1664" s="661" t="s">
        <v>1162</v>
      </c>
      <c r="D1664" s="662">
        <v>1160</v>
      </c>
      <c r="E1664" s="60"/>
      <c r="H1664" s="60"/>
      <c r="I1664" s="60"/>
      <c r="K1664" s="60"/>
      <c r="L1664" s="60"/>
      <c r="N1664" s="60"/>
      <c r="O1664" s="60"/>
      <c r="Q1664" s="60"/>
      <c r="R1664" s="60"/>
      <c r="T1664" s="60"/>
      <c r="U1664" s="60"/>
    </row>
    <row r="1665" spans="1:21" x14ac:dyDescent="0.2">
      <c r="A1665" s="659" t="s">
        <v>1117</v>
      </c>
      <c r="B1665" s="660">
        <v>83877011</v>
      </c>
      <c r="C1665" s="661" t="s">
        <v>1163</v>
      </c>
      <c r="D1665" s="662">
        <v>1236</v>
      </c>
      <c r="E1665" s="60"/>
      <c r="H1665" s="60"/>
      <c r="I1665" s="60"/>
      <c r="K1665" s="60"/>
      <c r="L1665" s="60"/>
      <c r="N1665" s="60"/>
      <c r="O1665" s="60"/>
      <c r="Q1665" s="60"/>
      <c r="R1665" s="60"/>
      <c r="T1665" s="60"/>
      <c r="U1665" s="60"/>
    </row>
    <row r="1666" spans="1:21" x14ac:dyDescent="0.2">
      <c r="A1666" s="672" t="s">
        <v>1118</v>
      </c>
      <c r="B1666" s="660" t="s">
        <v>1140</v>
      </c>
      <c r="C1666" s="661" t="s">
        <v>1164</v>
      </c>
      <c r="D1666" s="662">
        <v>103</v>
      </c>
      <c r="E1666" s="60"/>
      <c r="H1666" s="60"/>
      <c r="I1666" s="60"/>
      <c r="K1666" s="60"/>
      <c r="L1666" s="60"/>
      <c r="N1666" s="60"/>
      <c r="O1666" s="60"/>
      <c r="Q1666" s="60"/>
      <c r="R1666" s="60"/>
      <c r="T1666" s="60"/>
      <c r="U1666" s="60"/>
    </row>
    <row r="1667" spans="1:21" x14ac:dyDescent="0.2">
      <c r="A1667" s="672" t="s">
        <v>1119</v>
      </c>
      <c r="B1667" s="660" t="s">
        <v>1141</v>
      </c>
      <c r="C1667" s="661" t="s">
        <v>1165</v>
      </c>
      <c r="D1667" s="662">
        <v>109</v>
      </c>
      <c r="E1667" s="60"/>
      <c r="H1667" s="60"/>
      <c r="I1667" s="60"/>
      <c r="K1667" s="60"/>
      <c r="L1667" s="60"/>
      <c r="N1667" s="60"/>
      <c r="O1667" s="60"/>
      <c r="Q1667" s="60"/>
      <c r="R1667" s="60"/>
      <c r="T1667" s="60"/>
      <c r="U1667" s="60"/>
    </row>
    <row r="1668" spans="1:21" x14ac:dyDescent="0.2">
      <c r="A1668" s="672" t="s">
        <v>1120</v>
      </c>
      <c r="B1668" s="660" t="s">
        <v>1142</v>
      </c>
      <c r="C1668" s="661" t="s">
        <v>1166</v>
      </c>
      <c r="D1668" s="662">
        <v>120</v>
      </c>
      <c r="E1668" s="60"/>
      <c r="H1668" s="60"/>
      <c r="I1668" s="60"/>
      <c r="K1668" s="60"/>
      <c r="L1668" s="60"/>
      <c r="N1668" s="60"/>
      <c r="O1668" s="60"/>
      <c r="Q1668" s="60"/>
      <c r="R1668" s="60"/>
      <c r="T1668" s="60"/>
      <c r="U1668" s="60"/>
    </row>
    <row r="1669" spans="1:21" x14ac:dyDescent="0.2">
      <c r="A1669" s="672" t="s">
        <v>1121</v>
      </c>
      <c r="B1669" s="660">
        <v>100018981</v>
      </c>
      <c r="C1669" s="661" t="s">
        <v>1167</v>
      </c>
      <c r="D1669" s="662">
        <v>73</v>
      </c>
      <c r="E1669" s="60"/>
      <c r="H1669" s="60"/>
      <c r="I1669" s="60"/>
      <c r="K1669" s="60"/>
      <c r="L1669" s="60"/>
      <c r="N1669" s="60"/>
      <c r="O1669" s="60"/>
      <c r="Q1669" s="60"/>
      <c r="R1669" s="60"/>
      <c r="T1669" s="60"/>
      <c r="U1669" s="60"/>
    </row>
    <row r="1670" spans="1:21" x14ac:dyDescent="0.2">
      <c r="A1670" s="672" t="s">
        <v>1122</v>
      </c>
      <c r="B1670" s="660">
        <v>100018983</v>
      </c>
      <c r="C1670" s="661" t="s">
        <v>1168</v>
      </c>
      <c r="D1670" s="662">
        <v>81</v>
      </c>
      <c r="E1670" s="60"/>
      <c r="H1670" s="60"/>
      <c r="I1670" s="60"/>
      <c r="K1670" s="60"/>
      <c r="L1670" s="60"/>
      <c r="N1670" s="60"/>
      <c r="O1670" s="60"/>
      <c r="Q1670" s="60"/>
      <c r="R1670" s="60"/>
      <c r="T1670" s="60"/>
      <c r="U1670" s="60"/>
    </row>
    <row r="1671" spans="1:21" x14ac:dyDescent="0.2">
      <c r="A1671" s="672" t="s">
        <v>1123</v>
      </c>
      <c r="B1671" s="660">
        <v>100018984</v>
      </c>
      <c r="C1671" s="661" t="s">
        <v>1169</v>
      </c>
      <c r="D1671" s="662">
        <v>146</v>
      </c>
      <c r="E1671" s="60"/>
      <c r="H1671" s="60"/>
      <c r="I1671" s="60"/>
      <c r="K1671" s="60"/>
      <c r="L1671" s="60"/>
      <c r="N1671" s="60"/>
      <c r="O1671" s="60"/>
      <c r="Q1671" s="60"/>
      <c r="R1671" s="60"/>
      <c r="T1671" s="60"/>
      <c r="U1671" s="60"/>
    </row>
    <row r="1672" spans="1:21" x14ac:dyDescent="0.2">
      <c r="A1672" s="672" t="s">
        <v>1124</v>
      </c>
      <c r="B1672" s="660">
        <v>100018985</v>
      </c>
      <c r="C1672" s="661" t="s">
        <v>1170</v>
      </c>
      <c r="D1672" s="662">
        <v>41</v>
      </c>
      <c r="E1672" s="60"/>
      <c r="H1672" s="60"/>
      <c r="I1672" s="60"/>
      <c r="K1672" s="60"/>
      <c r="L1672" s="60"/>
      <c r="N1672" s="60"/>
      <c r="O1672" s="60"/>
      <c r="Q1672" s="60"/>
      <c r="R1672" s="60"/>
      <c r="T1672" s="60"/>
      <c r="U1672" s="60"/>
    </row>
    <row r="1673" spans="1:21" x14ac:dyDescent="0.2">
      <c r="A1673" s="672" t="s">
        <v>720</v>
      </c>
      <c r="B1673" s="660">
        <v>100019346</v>
      </c>
      <c r="C1673" s="661" t="s">
        <v>749</v>
      </c>
      <c r="D1673" s="662">
        <v>486</v>
      </c>
      <c r="E1673" s="60"/>
      <c r="H1673" s="60"/>
      <c r="I1673" s="60"/>
      <c r="K1673" s="60"/>
      <c r="L1673" s="60"/>
      <c r="N1673" s="60"/>
      <c r="O1673" s="60"/>
      <c r="Q1673" s="60"/>
      <c r="R1673" s="60"/>
      <c r="T1673" s="60"/>
      <c r="U1673" s="60"/>
    </row>
    <row r="1674" spans="1:21" x14ac:dyDescent="0.2">
      <c r="A1674" s="672" t="s">
        <v>1125</v>
      </c>
      <c r="B1674" s="660">
        <v>100019347</v>
      </c>
      <c r="C1674" s="661" t="s">
        <v>1171</v>
      </c>
      <c r="D1674" s="662">
        <v>586</v>
      </c>
      <c r="E1674" s="60"/>
      <c r="H1674" s="60"/>
      <c r="I1674" s="60"/>
      <c r="K1674" s="60"/>
      <c r="L1674" s="60"/>
      <c r="N1674" s="60"/>
      <c r="O1674" s="60"/>
      <c r="Q1674" s="60"/>
      <c r="R1674" s="60"/>
      <c r="T1674" s="60"/>
      <c r="U1674" s="60"/>
    </row>
    <row r="1675" spans="1:21" x14ac:dyDescent="0.2">
      <c r="A1675" s="672" t="s">
        <v>1126</v>
      </c>
      <c r="B1675" s="660">
        <v>100019348</v>
      </c>
      <c r="C1675" s="661" t="s">
        <v>1172</v>
      </c>
      <c r="D1675" s="662">
        <v>786</v>
      </c>
      <c r="E1675" s="60"/>
      <c r="H1675" s="60"/>
      <c r="I1675" s="60"/>
      <c r="K1675" s="60"/>
      <c r="L1675" s="60"/>
      <c r="N1675" s="60"/>
      <c r="O1675" s="60"/>
      <c r="Q1675" s="60"/>
      <c r="R1675" s="60"/>
      <c r="T1675" s="60"/>
      <c r="U1675" s="60"/>
    </row>
    <row r="1676" spans="1:21" x14ac:dyDescent="0.2">
      <c r="A1676" s="663" t="s">
        <v>1127</v>
      </c>
      <c r="B1676" s="660">
        <v>7608398</v>
      </c>
      <c r="C1676" s="661"/>
      <c r="D1676" s="662">
        <v>500</v>
      </c>
      <c r="E1676" s="60"/>
      <c r="H1676" s="60"/>
      <c r="I1676" s="60"/>
      <c r="K1676" s="60"/>
      <c r="L1676" s="60"/>
      <c r="N1676" s="60"/>
      <c r="O1676" s="60"/>
      <c r="Q1676" s="60"/>
      <c r="R1676" s="60"/>
      <c r="T1676" s="60"/>
      <c r="U1676" s="60"/>
    </row>
    <row r="1677" spans="1:21" x14ac:dyDescent="0.2">
      <c r="A1677" s="682" t="s">
        <v>1128</v>
      </c>
      <c r="B1677" s="660">
        <v>94225601</v>
      </c>
      <c r="C1677" s="661" t="s">
        <v>1173</v>
      </c>
      <c r="D1677" s="662">
        <v>85.49</v>
      </c>
      <c r="E1677" s="60"/>
      <c r="H1677" s="60"/>
      <c r="I1677" s="60"/>
      <c r="K1677" s="60"/>
      <c r="L1677" s="60"/>
      <c r="N1677" s="60"/>
      <c r="O1677" s="60"/>
      <c r="Q1677" s="60"/>
      <c r="R1677" s="60"/>
      <c r="T1677" s="60"/>
      <c r="U1677" s="60"/>
    </row>
    <row r="1678" spans="1:21" x14ac:dyDescent="0.2">
      <c r="A1678" s="663" t="s">
        <v>1129</v>
      </c>
      <c r="B1678" s="660">
        <v>7606393</v>
      </c>
      <c r="C1678" s="661" t="str">
        <f>""</f>
        <v/>
      </c>
      <c r="D1678" s="662">
        <v>160</v>
      </c>
      <c r="E1678" s="60"/>
      <c r="H1678" s="60"/>
      <c r="I1678" s="60"/>
      <c r="K1678" s="60"/>
      <c r="L1678" s="60"/>
      <c r="N1678" s="60"/>
      <c r="O1678" s="60"/>
      <c r="Q1678" s="60"/>
      <c r="R1678" s="60"/>
      <c r="T1678" s="60"/>
      <c r="U1678" s="60"/>
    </row>
    <row r="1679" spans="1:21" x14ac:dyDescent="0.2">
      <c r="A1679" s="659" t="s">
        <v>1130</v>
      </c>
      <c r="B1679" s="660"/>
      <c r="C1679" s="661"/>
      <c r="D1679" s="662"/>
      <c r="E1679" s="60"/>
      <c r="H1679" s="60"/>
      <c r="I1679" s="60"/>
      <c r="K1679" s="60"/>
      <c r="L1679" s="60"/>
      <c r="N1679" s="60"/>
      <c r="O1679" s="60"/>
      <c r="Q1679" s="60"/>
      <c r="R1679" s="60"/>
      <c r="T1679" s="60"/>
      <c r="U1679" s="60"/>
    </row>
    <row r="1680" spans="1:21" ht="15.75" thickBot="1" x14ac:dyDescent="0.3"/>
    <row r="1681" spans="1:6" ht="19.5" thickTop="1" thickBot="1" x14ac:dyDescent="0.3">
      <c r="A1681" s="573" t="s">
        <v>1401</v>
      </c>
      <c r="B1681" s="573"/>
      <c r="C1681" s="574"/>
      <c r="D1681" s="575"/>
      <c r="E1681" s="576"/>
      <c r="F1681" s="576"/>
    </row>
    <row r="1682" spans="1:6" ht="15.75" thickTop="1" x14ac:dyDescent="0.2">
      <c r="A1682" s="60" t="s">
        <v>225</v>
      </c>
      <c r="B1682" s="577" t="s">
        <v>1402</v>
      </c>
      <c r="C1682" s="578"/>
      <c r="D1682" s="580" t="s">
        <v>1403</v>
      </c>
      <c r="E1682" s="579"/>
    </row>
    <row r="1683" spans="1:6" x14ac:dyDescent="0.2">
      <c r="A1683" s="581"/>
      <c r="B1683" s="581"/>
      <c r="C1683" s="582"/>
      <c r="D1683" s="584" t="s">
        <v>1404</v>
      </c>
      <c r="E1683" s="583"/>
    </row>
    <row r="1685" spans="1:6" x14ac:dyDescent="0.25">
      <c r="A1685" t="s">
        <v>1405</v>
      </c>
      <c r="B1685" s="586">
        <v>7630264</v>
      </c>
      <c r="D1685" s="589">
        <v>1972</v>
      </c>
    </row>
    <row r="1686" spans="1:6" x14ac:dyDescent="0.25">
      <c r="A1686" t="s">
        <v>1406</v>
      </c>
      <c r="B1686" s="586">
        <v>7630265</v>
      </c>
      <c r="D1686" s="589">
        <v>2182</v>
      </c>
    </row>
    <row r="1687" spans="1:6" x14ac:dyDescent="0.2">
      <c r="A1687" s="587" t="s">
        <v>1407</v>
      </c>
      <c r="B1687" s="586">
        <v>7630268</v>
      </c>
      <c r="D1687" s="589">
        <v>2534</v>
      </c>
    </row>
    <row r="1688" spans="1:6" x14ac:dyDescent="0.2">
      <c r="A1688" s="587" t="s">
        <v>1408</v>
      </c>
      <c r="B1688" s="586">
        <v>7630269</v>
      </c>
      <c r="D1688" s="589">
        <v>2794</v>
      </c>
    </row>
    <row r="1689" spans="1:6" x14ac:dyDescent="0.25">
      <c r="A1689" t="s">
        <v>513</v>
      </c>
      <c r="B1689" s="586"/>
      <c r="D1689" s="589"/>
    </row>
    <row r="1690" spans="1:6" x14ac:dyDescent="0.25">
      <c r="A1690" t="s">
        <v>1409</v>
      </c>
      <c r="B1690" s="586">
        <v>7630270</v>
      </c>
      <c r="D1690" s="589">
        <v>2014</v>
      </c>
    </row>
    <row r="1691" spans="1:6" x14ac:dyDescent="0.25">
      <c r="A1691" t="s">
        <v>1410</v>
      </c>
      <c r="B1691" s="586">
        <v>7630271</v>
      </c>
      <c r="D1691" s="589">
        <v>2224</v>
      </c>
    </row>
    <row r="1692" spans="1:6" x14ac:dyDescent="0.2">
      <c r="A1692" s="587" t="s">
        <v>1411</v>
      </c>
      <c r="B1692" s="586">
        <v>7630272</v>
      </c>
      <c r="D1692" s="589">
        <v>2576</v>
      </c>
    </row>
    <row r="1693" spans="1:6" x14ac:dyDescent="0.2">
      <c r="A1693" s="587" t="s">
        <v>1412</v>
      </c>
      <c r="B1693" s="586">
        <v>7630273</v>
      </c>
      <c r="D1693" s="589">
        <v>2836</v>
      </c>
    </row>
    <row r="1694" spans="1:6" x14ac:dyDescent="0.25">
      <c r="A1694" t="s">
        <v>513</v>
      </c>
      <c r="B1694" s="586"/>
      <c r="D1694" s="589"/>
    </row>
    <row r="1695" spans="1:6" x14ac:dyDescent="0.25">
      <c r="A1695" t="s">
        <v>513</v>
      </c>
      <c r="B1695" s="586"/>
      <c r="D1695" s="589"/>
    </row>
    <row r="1696" spans="1:6" x14ac:dyDescent="0.25">
      <c r="A1696" t="s">
        <v>513</v>
      </c>
      <c r="B1696" s="586"/>
      <c r="D1696" s="589"/>
    </row>
    <row r="1697" spans="1:4" x14ac:dyDescent="0.25">
      <c r="A1697" t="s">
        <v>1413</v>
      </c>
      <c r="B1697" s="586">
        <v>7607026</v>
      </c>
      <c r="C1697" s="588" t="s">
        <v>1414</v>
      </c>
      <c r="D1697" s="589">
        <v>1871</v>
      </c>
    </row>
    <row r="1698" spans="1:4" x14ac:dyDescent="0.25">
      <c r="A1698" t="s">
        <v>1415</v>
      </c>
      <c r="B1698" s="586">
        <v>7607034</v>
      </c>
      <c r="C1698" s="588" t="s">
        <v>1416</v>
      </c>
      <c r="D1698" s="589">
        <v>2081</v>
      </c>
    </row>
    <row r="1699" spans="1:4" x14ac:dyDescent="0.25">
      <c r="A1699" t="s">
        <v>513</v>
      </c>
      <c r="B1699" s="586"/>
      <c r="D1699" s="589"/>
    </row>
    <row r="1700" spans="1:4" x14ac:dyDescent="0.25">
      <c r="A1700" t="s">
        <v>1417</v>
      </c>
      <c r="B1700" s="586">
        <v>7629509</v>
      </c>
      <c r="C1700" s="588" t="s">
        <v>1418</v>
      </c>
      <c r="D1700" s="589">
        <v>101</v>
      </c>
    </row>
    <row r="1701" spans="1:4" x14ac:dyDescent="0.25">
      <c r="A1701" t="s">
        <v>1419</v>
      </c>
      <c r="B1701" s="586">
        <v>7629517</v>
      </c>
      <c r="C1701" s="588" t="s">
        <v>1420</v>
      </c>
      <c r="D1701" s="589">
        <v>143</v>
      </c>
    </row>
    <row r="1702" spans="1:4" ht="15.75" thickBot="1" x14ac:dyDescent="0.3"/>
    <row r="1703" spans="1:4" ht="19.5" thickTop="1" thickBot="1" x14ac:dyDescent="0.3">
      <c r="A1703" s="573" t="s">
        <v>1421</v>
      </c>
      <c r="B1703" s="573"/>
      <c r="C1703" s="574"/>
      <c r="D1703" s="575"/>
    </row>
    <row r="1704" spans="1:4" ht="15.75" thickTop="1" x14ac:dyDescent="0.25"/>
    <row r="1705" spans="1:4" x14ac:dyDescent="0.25">
      <c r="A1705" t="s">
        <v>1422</v>
      </c>
      <c r="B1705" s="586">
        <v>7630274</v>
      </c>
      <c r="D1705" s="589">
        <v>3145</v>
      </c>
    </row>
    <row r="1706" spans="1:4" x14ac:dyDescent="0.25">
      <c r="A1706" t="s">
        <v>513</v>
      </c>
      <c r="B1706" s="586"/>
      <c r="D1706" s="589"/>
    </row>
    <row r="1707" spans="1:4" x14ac:dyDescent="0.25">
      <c r="A1707" t="s">
        <v>1423</v>
      </c>
      <c r="B1707" s="586">
        <v>7630275</v>
      </c>
      <c r="D1707" s="589">
        <v>3187</v>
      </c>
    </row>
    <row r="1708" spans="1:4" x14ac:dyDescent="0.25">
      <c r="A1708" t="s">
        <v>513</v>
      </c>
      <c r="B1708" s="586"/>
      <c r="D1708" s="589"/>
    </row>
    <row r="1709" spans="1:4" x14ac:dyDescent="0.25">
      <c r="A1709" t="s">
        <v>513</v>
      </c>
      <c r="B1709" s="586"/>
      <c r="D1709" s="589"/>
    </row>
    <row r="1710" spans="1:4" x14ac:dyDescent="0.25">
      <c r="A1710" t="s">
        <v>513</v>
      </c>
      <c r="B1710" s="586"/>
      <c r="D1710" s="589"/>
    </row>
    <row r="1711" spans="1:4" x14ac:dyDescent="0.25">
      <c r="A1711" t="s">
        <v>1424</v>
      </c>
      <c r="B1711" s="586">
        <v>7607026</v>
      </c>
      <c r="C1711" s="588" t="s">
        <v>1453</v>
      </c>
      <c r="D1711" s="589">
        <v>1871</v>
      </c>
    </row>
    <row r="1712" spans="1:4" x14ac:dyDescent="0.25">
      <c r="A1712" t="s">
        <v>513</v>
      </c>
      <c r="B1712" s="586"/>
      <c r="C1712" s="588"/>
      <c r="D1712" s="589"/>
    </row>
    <row r="1713" spans="1:4" x14ac:dyDescent="0.25">
      <c r="A1713" s="630" t="s">
        <v>1478</v>
      </c>
      <c r="B1713" s="634">
        <v>7609915</v>
      </c>
      <c r="C1713" s="635" t="s">
        <v>1425</v>
      </c>
      <c r="D1713" s="636">
        <v>774</v>
      </c>
    </row>
    <row r="1714" spans="1:4" x14ac:dyDescent="0.25">
      <c r="A1714" s="630" t="s">
        <v>1479</v>
      </c>
      <c r="B1714" s="634">
        <v>7629675</v>
      </c>
      <c r="C1714" s="635" t="s">
        <v>1426</v>
      </c>
      <c r="D1714" s="636">
        <v>399</v>
      </c>
    </row>
    <row r="1715" spans="1:4" x14ac:dyDescent="0.25">
      <c r="A1715" t="s">
        <v>513</v>
      </c>
      <c r="B1715" s="586"/>
      <c r="D1715" s="589"/>
    </row>
    <row r="1716" spans="1:4" x14ac:dyDescent="0.25">
      <c r="A1716" t="s">
        <v>1417</v>
      </c>
      <c r="B1716" s="586">
        <v>7629509</v>
      </c>
      <c r="C1716" s="588" t="s">
        <v>1418</v>
      </c>
      <c r="D1716" s="589">
        <v>101</v>
      </c>
    </row>
    <row r="1717" spans="1:4" x14ac:dyDescent="0.25">
      <c r="A1717" t="s">
        <v>1419</v>
      </c>
      <c r="B1717" s="586">
        <v>7629517</v>
      </c>
      <c r="C1717" s="588" t="s">
        <v>1420</v>
      </c>
      <c r="D1717" s="589">
        <v>143</v>
      </c>
    </row>
    <row r="1718" spans="1:4" ht="15.75" thickBot="1" x14ac:dyDescent="0.3"/>
    <row r="1719" spans="1:4" ht="19.5" thickTop="1" thickBot="1" x14ac:dyDescent="0.3">
      <c r="A1719" s="573" t="s">
        <v>1427</v>
      </c>
      <c r="B1719" s="573"/>
      <c r="C1719" s="574"/>
      <c r="D1719" s="575"/>
    </row>
    <row r="1720" spans="1:4" ht="15.75" thickTop="1" x14ac:dyDescent="0.25"/>
    <row r="1721" spans="1:4" x14ac:dyDescent="0.25">
      <c r="A1721" t="s">
        <v>1428</v>
      </c>
      <c r="B1721" s="586">
        <v>7630276</v>
      </c>
      <c r="D1721" s="589">
        <v>3482</v>
      </c>
    </row>
    <row r="1722" spans="1:4" x14ac:dyDescent="0.25">
      <c r="A1722" t="s">
        <v>1429</v>
      </c>
      <c r="B1722" s="586">
        <v>7630277</v>
      </c>
      <c r="D1722" s="589">
        <v>3692</v>
      </c>
    </row>
    <row r="1723" spans="1:4" x14ac:dyDescent="0.25">
      <c r="A1723" t="s">
        <v>513</v>
      </c>
      <c r="B1723" s="586"/>
      <c r="D1723" s="589"/>
    </row>
    <row r="1724" spans="1:4" x14ac:dyDescent="0.25">
      <c r="A1724" t="s">
        <v>1430</v>
      </c>
      <c r="B1724" s="586">
        <v>7630278</v>
      </c>
      <c r="D1724" s="589">
        <v>3524</v>
      </c>
    </row>
    <row r="1725" spans="1:4" x14ac:dyDescent="0.25">
      <c r="A1725" t="s">
        <v>1431</v>
      </c>
      <c r="B1725" s="586">
        <v>7630279</v>
      </c>
      <c r="D1725" s="589">
        <v>3734</v>
      </c>
    </row>
    <row r="1726" spans="1:4" x14ac:dyDescent="0.25">
      <c r="A1726" t="s">
        <v>513</v>
      </c>
      <c r="B1726" s="586"/>
      <c r="D1726" s="589"/>
    </row>
    <row r="1727" spans="1:4" x14ac:dyDescent="0.25">
      <c r="A1727" t="s">
        <v>513</v>
      </c>
      <c r="B1727" s="585"/>
      <c r="D1727" s="506"/>
    </row>
    <row r="1728" spans="1:4" x14ac:dyDescent="0.25">
      <c r="A1728" t="s">
        <v>513</v>
      </c>
      <c r="B1728" s="585"/>
      <c r="D1728" s="506"/>
    </row>
    <row r="1729" spans="1:4" x14ac:dyDescent="0.25">
      <c r="A1729" t="s">
        <v>1424</v>
      </c>
      <c r="B1729" s="586">
        <v>7607026</v>
      </c>
      <c r="C1729" s="588" t="s">
        <v>1453</v>
      </c>
      <c r="D1729" s="589">
        <v>1871</v>
      </c>
    </row>
    <row r="1730" spans="1:4" x14ac:dyDescent="0.25">
      <c r="A1730" t="s">
        <v>1432</v>
      </c>
      <c r="B1730" s="586">
        <v>7607034</v>
      </c>
      <c r="C1730" s="588" t="s">
        <v>1454</v>
      </c>
      <c r="D1730" s="589">
        <v>2081</v>
      </c>
    </row>
    <row r="1731" spans="1:4" x14ac:dyDescent="0.25">
      <c r="A1731" t="s">
        <v>513</v>
      </c>
      <c r="B1731" s="586"/>
      <c r="C1731" s="588"/>
      <c r="D1731" s="589"/>
    </row>
    <row r="1732" spans="1:4" x14ac:dyDescent="0.25">
      <c r="A1732" s="630" t="s">
        <v>1481</v>
      </c>
      <c r="B1732" s="634">
        <v>7616405</v>
      </c>
      <c r="C1732" s="635" t="s">
        <v>1433</v>
      </c>
      <c r="D1732" s="636">
        <v>1043</v>
      </c>
    </row>
    <row r="1733" spans="1:4" x14ac:dyDescent="0.25">
      <c r="A1733" s="630" t="s">
        <v>1480</v>
      </c>
      <c r="B1733" s="634">
        <v>7629711</v>
      </c>
      <c r="C1733" s="635" t="s">
        <v>1434</v>
      </c>
      <c r="D1733" s="636">
        <v>467</v>
      </c>
    </row>
    <row r="1734" spans="1:4" x14ac:dyDescent="0.25">
      <c r="A1734" t="s">
        <v>513</v>
      </c>
      <c r="B1734" s="586"/>
      <c r="D1734" s="589"/>
    </row>
    <row r="1735" spans="1:4" x14ac:dyDescent="0.25">
      <c r="A1735" t="s">
        <v>1417</v>
      </c>
      <c r="B1735" s="586">
        <v>7629509</v>
      </c>
      <c r="C1735" s="588" t="s">
        <v>1418</v>
      </c>
      <c r="D1735" s="589">
        <v>101</v>
      </c>
    </row>
    <row r="1736" spans="1:4" x14ac:dyDescent="0.25">
      <c r="A1736" t="s">
        <v>1419</v>
      </c>
      <c r="B1736" s="586">
        <v>7629517</v>
      </c>
      <c r="C1736" s="588" t="s">
        <v>1420</v>
      </c>
      <c r="D1736" s="589">
        <v>143</v>
      </c>
    </row>
    <row r="1737" spans="1:4" ht="15.75" thickBot="1" x14ac:dyDescent="0.3"/>
    <row r="1738" spans="1:4" ht="19.5" thickTop="1" thickBot="1" x14ac:dyDescent="0.3">
      <c r="A1738" s="573" t="s">
        <v>1435</v>
      </c>
      <c r="B1738" s="573"/>
      <c r="C1738" s="575"/>
      <c r="D1738" s="575"/>
    </row>
    <row r="1739" spans="1:4" ht="15.75" thickTop="1" x14ac:dyDescent="0.25"/>
    <row r="1740" spans="1:4" x14ac:dyDescent="0.2">
      <c r="A1740" s="597" t="s">
        <v>1436</v>
      </c>
    </row>
    <row r="1741" spans="1:4" x14ac:dyDescent="0.2">
      <c r="A1741" s="585"/>
      <c r="B1741" s="585"/>
    </row>
    <row r="1742" spans="1:4" x14ac:dyDescent="0.2">
      <c r="A1742" s="585"/>
      <c r="B1742" s="585"/>
    </row>
    <row r="1743" spans="1:4" x14ac:dyDescent="0.2">
      <c r="A1743" s="585"/>
      <c r="B1743" s="585"/>
    </row>
    <row r="1744" spans="1:4" x14ac:dyDescent="0.25">
      <c r="A1744" t="s">
        <v>884</v>
      </c>
      <c r="B1744" s="585">
        <v>88027318</v>
      </c>
      <c r="C1744" s="623" t="s">
        <v>906</v>
      </c>
      <c r="D1744" s="506">
        <v>911</v>
      </c>
    </row>
    <row r="1745" spans="1:4" x14ac:dyDescent="0.25">
      <c r="A1745" t="s">
        <v>885</v>
      </c>
      <c r="B1745" s="585">
        <v>88027319</v>
      </c>
      <c r="C1745" s="623" t="s">
        <v>907</v>
      </c>
      <c r="D1745" s="506">
        <v>849</v>
      </c>
    </row>
    <row r="1746" spans="1:4" x14ac:dyDescent="0.25">
      <c r="A1746" t="s">
        <v>886</v>
      </c>
      <c r="B1746" s="585">
        <v>88027320</v>
      </c>
      <c r="C1746" s="623" t="s">
        <v>908</v>
      </c>
      <c r="D1746" s="506">
        <v>849</v>
      </c>
    </row>
    <row r="1747" spans="1:4" x14ac:dyDescent="0.25">
      <c r="A1747" t="s">
        <v>513</v>
      </c>
      <c r="B1747" s="585"/>
      <c r="C1747" s="623"/>
      <c r="D1747" s="506"/>
    </row>
    <row r="1748" spans="1:4" x14ac:dyDescent="0.2">
      <c r="A1748" s="598" t="s">
        <v>1437</v>
      </c>
      <c r="C1748" s="623"/>
      <c r="D1748" s="507"/>
    </row>
    <row r="1749" spans="1:4" x14ac:dyDescent="0.25">
      <c r="A1749" t="s">
        <v>513</v>
      </c>
      <c r="B1749" s="585"/>
      <c r="C1749" s="623"/>
      <c r="D1749" s="506"/>
    </row>
    <row r="1750" spans="1:4" x14ac:dyDescent="0.25">
      <c r="A1750" t="s">
        <v>513</v>
      </c>
      <c r="B1750" s="585"/>
      <c r="C1750" s="623"/>
      <c r="D1750" s="506"/>
    </row>
    <row r="1751" spans="1:4" x14ac:dyDescent="0.25">
      <c r="A1751" t="s">
        <v>513</v>
      </c>
      <c r="B1751" s="585"/>
      <c r="C1751" s="623"/>
      <c r="D1751" s="506"/>
    </row>
    <row r="1752" spans="1:4" x14ac:dyDescent="0.25">
      <c r="A1752" t="s">
        <v>1438</v>
      </c>
      <c r="B1752" s="585">
        <v>88027205</v>
      </c>
      <c r="C1752" s="623" t="s">
        <v>909</v>
      </c>
      <c r="D1752" s="506">
        <v>1764</v>
      </c>
    </row>
    <row r="1753" spans="1:4" x14ac:dyDescent="0.25">
      <c r="A1753" t="s">
        <v>513</v>
      </c>
      <c r="B1753" s="585"/>
      <c r="C1753" s="623"/>
      <c r="D1753" s="506"/>
    </row>
    <row r="1754" spans="1:4" x14ac:dyDescent="0.2">
      <c r="A1754" s="598" t="s">
        <v>1439</v>
      </c>
      <c r="C1754" s="623"/>
      <c r="D1754" s="507"/>
    </row>
    <row r="1755" spans="1:4" x14ac:dyDescent="0.25">
      <c r="A1755" t="s">
        <v>513</v>
      </c>
      <c r="B1755" s="585"/>
      <c r="C1755" s="623"/>
      <c r="D1755" s="506"/>
    </row>
    <row r="1756" spans="1:4" x14ac:dyDescent="0.25">
      <c r="A1756" t="s">
        <v>589</v>
      </c>
      <c r="B1756" s="592">
        <v>85757741</v>
      </c>
      <c r="C1756" s="624" t="s">
        <v>624</v>
      </c>
      <c r="D1756" s="627">
        <v>46</v>
      </c>
    </row>
    <row r="1757" spans="1:4" x14ac:dyDescent="0.25">
      <c r="A1757" t="s">
        <v>455</v>
      </c>
      <c r="B1757" s="152">
        <v>88017859</v>
      </c>
      <c r="C1757" s="588" t="s">
        <v>87</v>
      </c>
      <c r="D1757" s="589">
        <v>50</v>
      </c>
    </row>
    <row r="1758" spans="1:4" x14ac:dyDescent="0.25">
      <c r="A1758" t="s">
        <v>88</v>
      </c>
      <c r="B1758" s="152">
        <v>88017855</v>
      </c>
      <c r="C1758" s="588" t="s">
        <v>89</v>
      </c>
      <c r="D1758" s="589">
        <v>167</v>
      </c>
    </row>
    <row r="1759" spans="1:4" x14ac:dyDescent="0.25">
      <c r="A1759" t="s">
        <v>90</v>
      </c>
      <c r="B1759" s="152">
        <v>88017018</v>
      </c>
      <c r="C1759" s="588" t="s">
        <v>91</v>
      </c>
      <c r="D1759" s="589">
        <v>304</v>
      </c>
    </row>
    <row r="1760" spans="1:4" x14ac:dyDescent="0.25">
      <c r="A1760" t="s">
        <v>88</v>
      </c>
      <c r="B1760" s="593">
        <v>100012645</v>
      </c>
      <c r="C1760" s="623" t="s">
        <v>493</v>
      </c>
      <c r="D1760" s="589">
        <v>101</v>
      </c>
    </row>
    <row r="1761" spans="1:4" x14ac:dyDescent="0.25">
      <c r="A1761" t="s">
        <v>90</v>
      </c>
      <c r="B1761" s="593">
        <v>100013138</v>
      </c>
      <c r="C1761" s="623" t="s">
        <v>495</v>
      </c>
      <c r="D1761" s="506">
        <v>229</v>
      </c>
    </row>
    <row r="1762" spans="1:4" x14ac:dyDescent="0.25">
      <c r="A1762" t="s">
        <v>590</v>
      </c>
      <c r="B1762" s="593" t="s">
        <v>644</v>
      </c>
      <c r="C1762" s="623" t="s">
        <v>625</v>
      </c>
      <c r="D1762" s="506">
        <v>274</v>
      </c>
    </row>
    <row r="1763" spans="1:4" x14ac:dyDescent="0.25">
      <c r="A1763" t="s">
        <v>591</v>
      </c>
      <c r="B1763" s="593" t="s">
        <v>645</v>
      </c>
      <c r="C1763" s="623" t="s">
        <v>626</v>
      </c>
      <c r="D1763" s="506">
        <v>143</v>
      </c>
    </row>
    <row r="1764" spans="1:4" x14ac:dyDescent="0.25">
      <c r="A1764" t="s">
        <v>109</v>
      </c>
      <c r="B1764" s="593">
        <v>7612097</v>
      </c>
      <c r="C1764" s="623" t="s">
        <v>627</v>
      </c>
      <c r="D1764" s="506">
        <v>80</v>
      </c>
    </row>
    <row r="1765" spans="1:4" x14ac:dyDescent="0.25">
      <c r="A1765"/>
      <c r="B1765" s="585"/>
      <c r="C1765" s="623"/>
      <c r="D1765" s="506"/>
    </row>
    <row r="1766" spans="1:4" x14ac:dyDescent="0.25">
      <c r="A1766" s="591" t="s">
        <v>1440</v>
      </c>
      <c r="C1766"/>
      <c r="D1766" s="507"/>
    </row>
    <row r="1767" spans="1:4" x14ac:dyDescent="0.25">
      <c r="A1767" t="s">
        <v>513</v>
      </c>
      <c r="B1767" s="586"/>
      <c r="C1767" s="588"/>
      <c r="D1767" s="589"/>
    </row>
    <row r="1768" spans="1:4" x14ac:dyDescent="0.25">
      <c r="A1768" s="630" t="s">
        <v>589</v>
      </c>
      <c r="B1768" s="631">
        <v>85757741</v>
      </c>
      <c r="C1768" s="632" t="s">
        <v>624</v>
      </c>
      <c r="D1768" s="633">
        <v>46</v>
      </c>
    </row>
    <row r="1769" spans="1:4" x14ac:dyDescent="0.25">
      <c r="A1769" s="630" t="s">
        <v>1441</v>
      </c>
      <c r="B1769" s="634">
        <v>7628142</v>
      </c>
      <c r="C1769" s="635" t="s">
        <v>1462</v>
      </c>
      <c r="D1769" s="636">
        <v>180</v>
      </c>
    </row>
    <row r="1770" spans="1:4" x14ac:dyDescent="0.25">
      <c r="A1770" s="630" t="s">
        <v>455</v>
      </c>
      <c r="B1770" s="640">
        <v>88017859</v>
      </c>
      <c r="C1770" s="635" t="s">
        <v>87</v>
      </c>
      <c r="D1770" s="636">
        <v>50</v>
      </c>
    </row>
    <row r="1771" spans="1:4" x14ac:dyDescent="0.25">
      <c r="A1771" t="s">
        <v>88</v>
      </c>
      <c r="B1771" s="152">
        <v>88017855</v>
      </c>
      <c r="C1771" s="588" t="s">
        <v>89</v>
      </c>
      <c r="D1771" s="589">
        <v>167</v>
      </c>
    </row>
    <row r="1772" spans="1:4" x14ac:dyDescent="0.25">
      <c r="A1772" t="s">
        <v>90</v>
      </c>
      <c r="B1772" s="152">
        <v>88017018</v>
      </c>
      <c r="C1772" s="588" t="s">
        <v>91</v>
      </c>
      <c r="D1772" s="589">
        <v>304</v>
      </c>
    </row>
    <row r="1773" spans="1:4" x14ac:dyDescent="0.25">
      <c r="A1773" s="630" t="s">
        <v>88</v>
      </c>
      <c r="B1773" s="653">
        <v>100012645</v>
      </c>
      <c r="C1773" s="635" t="s">
        <v>493</v>
      </c>
      <c r="D1773" s="636">
        <v>101</v>
      </c>
    </row>
    <row r="1774" spans="1:4" x14ac:dyDescent="0.25">
      <c r="A1774" s="630" t="s">
        <v>90</v>
      </c>
      <c r="B1774" s="653">
        <v>100013138</v>
      </c>
      <c r="C1774" s="635" t="s">
        <v>495</v>
      </c>
      <c r="D1774" s="636">
        <v>229</v>
      </c>
    </row>
    <row r="1775" spans="1:4" x14ac:dyDescent="0.25">
      <c r="A1775" s="630" t="s">
        <v>590</v>
      </c>
      <c r="B1775" s="653" t="s">
        <v>644</v>
      </c>
      <c r="C1775" s="635" t="s">
        <v>625</v>
      </c>
      <c r="D1775" s="636">
        <v>274</v>
      </c>
    </row>
    <row r="1776" spans="1:4" x14ac:dyDescent="0.25">
      <c r="A1776" s="630" t="s">
        <v>1503</v>
      </c>
      <c r="B1776" s="653" t="s">
        <v>645</v>
      </c>
      <c r="C1776" s="635" t="s">
        <v>626</v>
      </c>
      <c r="D1776" s="636">
        <v>143</v>
      </c>
    </row>
    <row r="1777" spans="1:4" x14ac:dyDescent="0.25">
      <c r="A1777" t="s">
        <v>109</v>
      </c>
      <c r="B1777" s="593">
        <v>7612097</v>
      </c>
      <c r="C1777" s="623" t="s">
        <v>627</v>
      </c>
      <c r="D1777" s="506">
        <v>80</v>
      </c>
    </row>
    <row r="1778" spans="1:4" x14ac:dyDescent="0.25">
      <c r="A1778" s="630" t="s">
        <v>1441</v>
      </c>
      <c r="B1778" s="634" t="s">
        <v>1473</v>
      </c>
      <c r="C1778" s="635" t="s">
        <v>1474</v>
      </c>
      <c r="D1778" s="636">
        <f>D1769*2</f>
        <v>360</v>
      </c>
    </row>
    <row r="1779" spans="1:4" x14ac:dyDescent="0.25">
      <c r="A1779" t="s">
        <v>513</v>
      </c>
      <c r="B1779" s="585"/>
      <c r="C1779" s="623"/>
    </row>
    <row r="1780" spans="1:4" x14ac:dyDescent="0.2">
      <c r="A1780" s="594" t="s">
        <v>1442</v>
      </c>
      <c r="C1780" s="625"/>
    </row>
    <row r="1781" spans="1:4" x14ac:dyDescent="0.25">
      <c r="A1781" t="s">
        <v>513</v>
      </c>
      <c r="B1781" s="585"/>
      <c r="C1781" s="623"/>
    </row>
    <row r="1782" spans="1:4" x14ac:dyDescent="0.25">
      <c r="A1782" t="s">
        <v>117</v>
      </c>
      <c r="B1782" s="586">
        <v>100000030</v>
      </c>
      <c r="C1782" s="588" t="s">
        <v>118</v>
      </c>
      <c r="D1782" s="589">
        <v>51</v>
      </c>
    </row>
    <row r="1783" spans="1:4" x14ac:dyDescent="0.25">
      <c r="A1783" t="s">
        <v>1443</v>
      </c>
      <c r="B1783" s="586">
        <v>7629841</v>
      </c>
      <c r="C1783" s="588" t="s">
        <v>1463</v>
      </c>
      <c r="D1783" s="589">
        <v>130</v>
      </c>
    </row>
    <row r="1784" spans="1:4" x14ac:dyDescent="0.25">
      <c r="A1784" t="s">
        <v>1444</v>
      </c>
      <c r="B1784" s="586">
        <v>7629902</v>
      </c>
      <c r="C1784" s="588" t="s">
        <v>1464</v>
      </c>
      <c r="D1784" s="589">
        <v>56</v>
      </c>
    </row>
    <row r="1785" spans="1:4" x14ac:dyDescent="0.25">
      <c r="A1785" s="630" t="s">
        <v>1493</v>
      </c>
      <c r="B1785" s="634">
        <v>7639495</v>
      </c>
      <c r="C1785" s="635" t="s">
        <v>1491</v>
      </c>
      <c r="D1785" s="636">
        <v>507</v>
      </c>
    </row>
    <row r="1786" spans="1:4" x14ac:dyDescent="0.2">
      <c r="A1786" s="595" t="s">
        <v>1445</v>
      </c>
      <c r="C1786" s="626"/>
      <c r="D1786" s="628"/>
    </row>
    <row r="1787" spans="1:4" x14ac:dyDescent="0.25">
      <c r="A1787" t="s">
        <v>513</v>
      </c>
      <c r="B1787" s="586"/>
      <c r="C1787" s="588"/>
      <c r="D1787" s="589"/>
    </row>
    <row r="1788" spans="1:4" x14ac:dyDescent="0.2">
      <c r="A1788" s="639" t="s">
        <v>1446</v>
      </c>
      <c r="B1788" s="640">
        <v>100019100</v>
      </c>
      <c r="C1788" s="641" t="s">
        <v>1465</v>
      </c>
      <c r="D1788" s="642">
        <v>124</v>
      </c>
    </row>
    <row r="1789" spans="1:4" x14ac:dyDescent="0.25">
      <c r="A1789" t="s">
        <v>513</v>
      </c>
      <c r="B1789" s="586"/>
      <c r="C1789" s="588"/>
      <c r="D1789" s="589"/>
    </row>
    <row r="1790" spans="1:4" x14ac:dyDescent="0.2">
      <c r="A1790" s="590" t="s">
        <v>1447</v>
      </c>
      <c r="C1790" s="588"/>
      <c r="D1790" s="629"/>
    </row>
    <row r="1791" spans="1:4" x14ac:dyDescent="0.25">
      <c r="A1791" t="s">
        <v>513</v>
      </c>
      <c r="B1791" s="586"/>
      <c r="C1791" s="588"/>
      <c r="D1791" s="589"/>
    </row>
    <row r="1792" spans="1:4" x14ac:dyDescent="0.25">
      <c r="A1792" s="630" t="s">
        <v>1448</v>
      </c>
      <c r="B1792" s="634">
        <v>7629813</v>
      </c>
      <c r="C1792" s="635" t="s">
        <v>1466</v>
      </c>
      <c r="D1792" s="636">
        <v>206</v>
      </c>
    </row>
    <row r="1793" spans="1:4" x14ac:dyDescent="0.25">
      <c r="A1793" s="630" t="s">
        <v>1449</v>
      </c>
      <c r="B1793" s="634">
        <v>7629815</v>
      </c>
      <c r="C1793" s="635" t="s">
        <v>1467</v>
      </c>
      <c r="D1793" s="636">
        <v>239</v>
      </c>
    </row>
    <row r="1794" spans="1:4" x14ac:dyDescent="0.25">
      <c r="A1794" s="630" t="s">
        <v>1450</v>
      </c>
      <c r="B1794" s="634">
        <v>7629824</v>
      </c>
      <c r="C1794" s="635" t="s">
        <v>1468</v>
      </c>
      <c r="D1794" s="636">
        <v>276</v>
      </c>
    </row>
    <row r="1795" spans="1:4" x14ac:dyDescent="0.25">
      <c r="A1795" s="596" t="s">
        <v>513</v>
      </c>
      <c r="B1795" s="586"/>
      <c r="C1795" s="588"/>
      <c r="D1795" s="589"/>
    </row>
    <row r="1796" spans="1:4" x14ac:dyDescent="0.25">
      <c r="A1796" s="630" t="s">
        <v>25</v>
      </c>
      <c r="B1796" s="634">
        <v>7629826</v>
      </c>
      <c r="C1796" s="635" t="s">
        <v>1469</v>
      </c>
      <c r="D1796" s="636">
        <v>89</v>
      </c>
    </row>
    <row r="1797" spans="1:4" x14ac:dyDescent="0.25">
      <c r="A1797" s="596" t="s">
        <v>513</v>
      </c>
      <c r="B1797" s="586"/>
      <c r="C1797" s="588"/>
      <c r="D1797" s="589"/>
    </row>
    <row r="1798" spans="1:4" x14ac:dyDescent="0.25">
      <c r="A1798" t="s">
        <v>716</v>
      </c>
      <c r="B1798" s="586">
        <v>100020164</v>
      </c>
      <c r="C1798" s="588" t="s">
        <v>391</v>
      </c>
      <c r="D1798" s="589">
        <v>329</v>
      </c>
    </row>
    <row r="1799" spans="1:4" x14ac:dyDescent="0.25">
      <c r="A1799" t="s">
        <v>513</v>
      </c>
      <c r="B1799" s="152"/>
      <c r="C1799" s="588"/>
      <c r="D1799" s="589"/>
    </row>
    <row r="1800" spans="1:4" x14ac:dyDescent="0.25">
      <c r="A1800" t="s">
        <v>717</v>
      </c>
      <c r="B1800" s="586">
        <v>100020167</v>
      </c>
      <c r="C1800" s="588" t="s">
        <v>393</v>
      </c>
      <c r="D1800" s="589">
        <v>643</v>
      </c>
    </row>
    <row r="1801" spans="1:4" x14ac:dyDescent="0.25">
      <c r="A1801" t="s">
        <v>718</v>
      </c>
      <c r="B1801" s="586">
        <v>100020168</v>
      </c>
      <c r="C1801" s="588" t="s">
        <v>392</v>
      </c>
      <c r="D1801" s="589">
        <v>919</v>
      </c>
    </row>
    <row r="1802" spans="1:4" x14ac:dyDescent="0.25">
      <c r="A1802" t="s">
        <v>513</v>
      </c>
      <c r="B1802" s="586"/>
      <c r="C1802" s="588"/>
      <c r="D1802" s="589"/>
    </row>
    <row r="1803" spans="1:4" x14ac:dyDescent="0.25">
      <c r="A1803" t="s">
        <v>394</v>
      </c>
      <c r="B1803" s="586">
        <v>100020165</v>
      </c>
      <c r="C1803" s="588" t="s">
        <v>395</v>
      </c>
      <c r="D1803" s="589">
        <v>39</v>
      </c>
    </row>
    <row r="1804" spans="1:4" x14ac:dyDescent="0.25">
      <c r="A1804" t="s">
        <v>397</v>
      </c>
      <c r="B1804" s="586">
        <v>100020166</v>
      </c>
      <c r="C1804" s="588" t="s">
        <v>398</v>
      </c>
      <c r="D1804" s="589">
        <v>119</v>
      </c>
    </row>
  </sheetData>
  <mergeCells count="314">
    <mergeCell ref="A67:C67"/>
    <mergeCell ref="A68:C68"/>
    <mergeCell ref="A69:C69"/>
    <mergeCell ref="A149:C149"/>
    <mergeCell ref="A205:C205"/>
    <mergeCell ref="A213:C213"/>
    <mergeCell ref="A261:C261"/>
    <mergeCell ref="A250:C250"/>
    <mergeCell ref="A214:C214"/>
    <mergeCell ref="A103:C103"/>
    <mergeCell ref="A123:C123"/>
    <mergeCell ref="A132:C132"/>
    <mergeCell ref="A133:C133"/>
    <mergeCell ref="A167:C167"/>
    <mergeCell ref="A232:C232"/>
    <mergeCell ref="A76:C76"/>
    <mergeCell ref="A84:C84"/>
    <mergeCell ref="A85:C85"/>
    <mergeCell ref="A140:C140"/>
    <mergeCell ref="A148:C148"/>
    <mergeCell ref="A187:C187"/>
    <mergeCell ref="A197:C197"/>
    <mergeCell ref="A198:C198"/>
    <mergeCell ref="A1:C1"/>
    <mergeCell ref="A2:C2"/>
    <mergeCell ref="A3:C3"/>
    <mergeCell ref="A4:C4"/>
    <mergeCell ref="A38:C38"/>
    <mergeCell ref="A11:C11"/>
    <mergeCell ref="A19:C19"/>
    <mergeCell ref="A20:C20"/>
    <mergeCell ref="A58:C58"/>
    <mergeCell ref="D1:F1"/>
    <mergeCell ref="D2:F2"/>
    <mergeCell ref="D3:F3"/>
    <mergeCell ref="D4:F4"/>
    <mergeCell ref="D11:F11"/>
    <mergeCell ref="D38:F38"/>
    <mergeCell ref="D68:F68"/>
    <mergeCell ref="D69:F69"/>
    <mergeCell ref="D76:F76"/>
    <mergeCell ref="D58:F58"/>
    <mergeCell ref="D67:F67"/>
    <mergeCell ref="D149:F149"/>
    <mergeCell ref="D197:F197"/>
    <mergeCell ref="D205:F205"/>
    <mergeCell ref="D198:F198"/>
    <mergeCell ref="D187:F187"/>
    <mergeCell ref="D140:F140"/>
    <mergeCell ref="D148:F148"/>
    <mergeCell ref="D19:F19"/>
    <mergeCell ref="D20:F20"/>
    <mergeCell ref="D85:F85"/>
    <mergeCell ref="D133:F133"/>
    <mergeCell ref="D103:F103"/>
    <mergeCell ref="D123:F123"/>
    <mergeCell ref="D132:F132"/>
    <mergeCell ref="D84:F84"/>
    <mergeCell ref="D167:F167"/>
    <mergeCell ref="D376:F376"/>
    <mergeCell ref="G376:I376"/>
    <mergeCell ref="D276:F276"/>
    <mergeCell ref="D295:F295"/>
    <mergeCell ref="D313:F313"/>
    <mergeCell ref="G295:I295"/>
    <mergeCell ref="G313:I313"/>
    <mergeCell ref="G323:I323"/>
    <mergeCell ref="G268:I268"/>
    <mergeCell ref="D358:F358"/>
    <mergeCell ref="G324:I324"/>
    <mergeCell ref="G331:I331"/>
    <mergeCell ref="G339:I339"/>
    <mergeCell ref="G340:I340"/>
    <mergeCell ref="G358:I358"/>
    <mergeCell ref="G213:I213"/>
    <mergeCell ref="D213:F213"/>
    <mergeCell ref="D261:F261"/>
    <mergeCell ref="D277:F277"/>
    <mergeCell ref="D323:F323"/>
    <mergeCell ref="D340:F340"/>
    <mergeCell ref="D324:F324"/>
    <mergeCell ref="D331:F331"/>
    <mergeCell ref="D339:F339"/>
    <mergeCell ref="G261:I261"/>
    <mergeCell ref="D214:F214"/>
    <mergeCell ref="D232:F232"/>
    <mergeCell ref="D250:F250"/>
    <mergeCell ref="D260:F260"/>
    <mergeCell ref="D268:F268"/>
    <mergeCell ref="G276:I276"/>
    <mergeCell ref="G277:I277"/>
    <mergeCell ref="G214:I214"/>
    <mergeCell ref="G232:I232"/>
    <mergeCell ref="G250:I250"/>
    <mergeCell ref="G260:I260"/>
    <mergeCell ref="G187:I187"/>
    <mergeCell ref="J1:L1"/>
    <mergeCell ref="J2:L2"/>
    <mergeCell ref="J3:L3"/>
    <mergeCell ref="J4:L4"/>
    <mergeCell ref="J11:L11"/>
    <mergeCell ref="G197:I197"/>
    <mergeCell ref="G198:I198"/>
    <mergeCell ref="G205:I205"/>
    <mergeCell ref="G19:I19"/>
    <mergeCell ref="G20:I20"/>
    <mergeCell ref="G38:I38"/>
    <mergeCell ref="G58:I58"/>
    <mergeCell ref="G67:I67"/>
    <mergeCell ref="G68:I68"/>
    <mergeCell ref="G140:I140"/>
    <mergeCell ref="G103:I103"/>
    <mergeCell ref="G123:I123"/>
    <mergeCell ref="G132:I132"/>
    <mergeCell ref="G133:I133"/>
    <mergeCell ref="G148:I148"/>
    <mergeCell ref="G149:I149"/>
    <mergeCell ref="G167:I167"/>
    <mergeCell ref="G1:I1"/>
    <mergeCell ref="G2:I2"/>
    <mergeCell ref="G3:I3"/>
    <mergeCell ref="G4:I4"/>
    <mergeCell ref="G11:I11"/>
    <mergeCell ref="J103:L103"/>
    <mergeCell ref="J19:L19"/>
    <mergeCell ref="J20:L20"/>
    <mergeCell ref="J38:L38"/>
    <mergeCell ref="J58:L58"/>
    <mergeCell ref="G69:I69"/>
    <mergeCell ref="G76:I76"/>
    <mergeCell ref="G84:I84"/>
    <mergeCell ref="G85:I85"/>
    <mergeCell ref="J376:L376"/>
    <mergeCell ref="J277:L277"/>
    <mergeCell ref="J295:L295"/>
    <mergeCell ref="J313:L313"/>
    <mergeCell ref="J323:L323"/>
    <mergeCell ref="J149:L149"/>
    <mergeCell ref="J339:L339"/>
    <mergeCell ref="J324:L324"/>
    <mergeCell ref="J197:L197"/>
    <mergeCell ref="J340:L340"/>
    <mergeCell ref="J198:L198"/>
    <mergeCell ref="J205:L205"/>
    <mergeCell ref="J213:L213"/>
    <mergeCell ref="J214:L214"/>
    <mergeCell ref="J358:L358"/>
    <mergeCell ref="J331:L331"/>
    <mergeCell ref="J261:L261"/>
    <mergeCell ref="J268:L268"/>
    <mergeCell ref="J276:L276"/>
    <mergeCell ref="J232:L232"/>
    <mergeCell ref="J250:L250"/>
    <mergeCell ref="J260:L260"/>
    <mergeCell ref="J187:L187"/>
    <mergeCell ref="J167:L167"/>
    <mergeCell ref="M1:O1"/>
    <mergeCell ref="M2:O2"/>
    <mergeCell ref="M3:O3"/>
    <mergeCell ref="M4:O4"/>
    <mergeCell ref="M11:O11"/>
    <mergeCell ref="J148:L148"/>
    <mergeCell ref="J85:L85"/>
    <mergeCell ref="J123:L123"/>
    <mergeCell ref="J132:L132"/>
    <mergeCell ref="J133:L133"/>
    <mergeCell ref="J140:L140"/>
    <mergeCell ref="J67:L67"/>
    <mergeCell ref="J68:L68"/>
    <mergeCell ref="J69:L69"/>
    <mergeCell ref="J76:L76"/>
    <mergeCell ref="J84:L84"/>
    <mergeCell ref="M68:O68"/>
    <mergeCell ref="M69:O69"/>
    <mergeCell ref="M76:O76"/>
    <mergeCell ref="M84:O84"/>
    <mergeCell ref="M85:O85"/>
    <mergeCell ref="M149:O149"/>
    <mergeCell ref="M167:O167"/>
    <mergeCell ref="M187:O187"/>
    <mergeCell ref="M133:O133"/>
    <mergeCell ref="M140:O140"/>
    <mergeCell ref="M19:O19"/>
    <mergeCell ref="M20:O20"/>
    <mergeCell ref="M38:O38"/>
    <mergeCell ref="M58:O58"/>
    <mergeCell ref="M67:O67"/>
    <mergeCell ref="M148:O148"/>
    <mergeCell ref="P1:R1"/>
    <mergeCell ref="P2:R2"/>
    <mergeCell ref="P3:R3"/>
    <mergeCell ref="P4:R4"/>
    <mergeCell ref="P11:R11"/>
    <mergeCell ref="M331:O331"/>
    <mergeCell ref="M277:O277"/>
    <mergeCell ref="M295:O295"/>
    <mergeCell ref="M313:O313"/>
    <mergeCell ref="M323:O323"/>
    <mergeCell ref="M250:O250"/>
    <mergeCell ref="M260:O260"/>
    <mergeCell ref="M261:O261"/>
    <mergeCell ref="M268:O268"/>
    <mergeCell ref="M276:O276"/>
    <mergeCell ref="M198:O198"/>
    <mergeCell ref="M205:O205"/>
    <mergeCell ref="M213:O213"/>
    <mergeCell ref="M214:O214"/>
    <mergeCell ref="M232:O232"/>
    <mergeCell ref="M197:O197"/>
    <mergeCell ref="M103:O103"/>
    <mergeCell ref="M123:O123"/>
    <mergeCell ref="M132:O132"/>
    <mergeCell ref="P68:R68"/>
    <mergeCell ref="P69:R69"/>
    <mergeCell ref="P76:R76"/>
    <mergeCell ref="P84:R84"/>
    <mergeCell ref="P85:R85"/>
    <mergeCell ref="P19:R19"/>
    <mergeCell ref="P20:R20"/>
    <mergeCell ref="P38:R38"/>
    <mergeCell ref="P58:R58"/>
    <mergeCell ref="P67:R67"/>
    <mergeCell ref="P148:R148"/>
    <mergeCell ref="P149:R149"/>
    <mergeCell ref="P167:R167"/>
    <mergeCell ref="P187:R187"/>
    <mergeCell ref="P197:R197"/>
    <mergeCell ref="P103:R103"/>
    <mergeCell ref="P123:R123"/>
    <mergeCell ref="P132:R132"/>
    <mergeCell ref="P133:R133"/>
    <mergeCell ref="P140:R140"/>
    <mergeCell ref="P421:R421"/>
    <mergeCell ref="P387:R387"/>
    <mergeCell ref="P394:R394"/>
    <mergeCell ref="P402:R402"/>
    <mergeCell ref="P403:R403"/>
    <mergeCell ref="P439:R439"/>
    <mergeCell ref="S67:U67"/>
    <mergeCell ref="S68:U68"/>
    <mergeCell ref="S69:U69"/>
    <mergeCell ref="S76:U76"/>
    <mergeCell ref="S84:U84"/>
    <mergeCell ref="P386:R386"/>
    <mergeCell ref="P331:R331"/>
    <mergeCell ref="P339:R339"/>
    <mergeCell ref="P340:R340"/>
    <mergeCell ref="P376:R376"/>
    <mergeCell ref="P250:R250"/>
    <mergeCell ref="P260:R260"/>
    <mergeCell ref="P261:R261"/>
    <mergeCell ref="P268:R268"/>
    <mergeCell ref="P276:R276"/>
    <mergeCell ref="P198:R198"/>
    <mergeCell ref="P205:R205"/>
    <mergeCell ref="P213:R213"/>
    <mergeCell ref="S140:U140"/>
    <mergeCell ref="S148:U148"/>
    <mergeCell ref="S149:U149"/>
    <mergeCell ref="S167:U167"/>
    <mergeCell ref="S187:U187"/>
    <mergeCell ref="S85:U85"/>
    <mergeCell ref="S103:U103"/>
    <mergeCell ref="S123:U123"/>
    <mergeCell ref="S132:U132"/>
    <mergeCell ref="S133:U133"/>
    <mergeCell ref="M340:O340"/>
    <mergeCell ref="M358:O358"/>
    <mergeCell ref="M324:O324"/>
    <mergeCell ref="S232:U232"/>
    <mergeCell ref="S250:U250"/>
    <mergeCell ref="S260:U260"/>
    <mergeCell ref="S261:U261"/>
    <mergeCell ref="S268:U268"/>
    <mergeCell ref="S197:U197"/>
    <mergeCell ref="S198:U198"/>
    <mergeCell ref="S205:U205"/>
    <mergeCell ref="S213:U213"/>
    <mergeCell ref="S214:U214"/>
    <mergeCell ref="P214:R214"/>
    <mergeCell ref="P232:R232"/>
    <mergeCell ref="A264:C264"/>
    <mergeCell ref="A263:C263"/>
    <mergeCell ref="A271:C271"/>
    <mergeCell ref="A272:C272"/>
    <mergeCell ref="A276:C276"/>
    <mergeCell ref="A277:C277"/>
    <mergeCell ref="S376:U376"/>
    <mergeCell ref="S324:U324"/>
    <mergeCell ref="S331:U331"/>
    <mergeCell ref="S339:U339"/>
    <mergeCell ref="S340:U340"/>
    <mergeCell ref="S358:U358"/>
    <mergeCell ref="S276:U276"/>
    <mergeCell ref="S277:U277"/>
    <mergeCell ref="S295:U295"/>
    <mergeCell ref="S313:U313"/>
    <mergeCell ref="S323:U323"/>
    <mergeCell ref="P358:R358"/>
    <mergeCell ref="P277:R277"/>
    <mergeCell ref="P313:R313"/>
    <mergeCell ref="P323:R323"/>
    <mergeCell ref="P324:R324"/>
    <mergeCell ref="M376:O376"/>
    <mergeCell ref="M339:O339"/>
    <mergeCell ref="S3:U3"/>
    <mergeCell ref="S2:U2"/>
    <mergeCell ref="S1:U1"/>
    <mergeCell ref="S58:U58"/>
    <mergeCell ref="S38:U38"/>
    <mergeCell ref="S20:U20"/>
    <mergeCell ref="S19:U19"/>
    <mergeCell ref="S11:U11"/>
    <mergeCell ref="S4:U4"/>
  </mergeCells>
  <conditionalFormatting sqref="B458 B512">
    <cfRule type="expression" dxfId="1" priority="3" stopIfTrue="1">
      <formula>#REF!="OK"</formula>
    </cfRule>
    <cfRule type="expression" dxfId="0" priority="4" stopIfTrue="1">
      <formula>#REF!="A  VOIR"</formula>
    </cfRule>
  </conditionalFormatting>
  <pageMargins left="0.3" right="0.2" top="0.74803149606299213" bottom="0.74803149606299213" header="0.31496062992125984" footer="0.31496062992125984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2"/>
  <sheetViews>
    <sheetView topLeftCell="A112" zoomScale="85" zoomScaleNormal="85" workbookViewId="0">
      <selection activeCell="A83" sqref="A83"/>
    </sheetView>
  </sheetViews>
  <sheetFormatPr defaultRowHeight="15" x14ac:dyDescent="0.25"/>
  <cols>
    <col min="1" max="1" width="42.5703125" customWidth="1"/>
    <col min="2" max="2" width="11.28515625" customWidth="1"/>
    <col min="3" max="4" width="12.140625" customWidth="1"/>
  </cols>
  <sheetData>
    <row r="1" spans="1:3" x14ac:dyDescent="0.25">
      <c r="A1" t="s">
        <v>225</v>
      </c>
      <c r="B1" t="s">
        <v>9</v>
      </c>
      <c r="C1" t="s">
        <v>226</v>
      </c>
    </row>
    <row r="3" spans="1:3" x14ac:dyDescent="0.25">
      <c r="A3" s="137" t="s">
        <v>227</v>
      </c>
      <c r="B3" s="138">
        <v>85189101</v>
      </c>
    </row>
    <row r="4" spans="1:3" x14ac:dyDescent="0.25">
      <c r="A4" s="137" t="s">
        <v>228</v>
      </c>
      <c r="B4" s="138">
        <v>85189102</v>
      </c>
    </row>
    <row r="5" spans="1:3" x14ac:dyDescent="0.25">
      <c r="A5" s="137" t="s">
        <v>229</v>
      </c>
      <c r="B5" s="138">
        <v>85189103</v>
      </c>
    </row>
    <row r="6" spans="1:3" x14ac:dyDescent="0.25">
      <c r="A6" s="137" t="s">
        <v>230</v>
      </c>
      <c r="B6" s="138">
        <v>85189104</v>
      </c>
    </row>
    <row r="7" spans="1:3" x14ac:dyDescent="0.25">
      <c r="A7" s="137" t="s">
        <v>231</v>
      </c>
      <c r="B7" s="138">
        <v>85189105</v>
      </c>
    </row>
    <row r="8" spans="1:3" x14ac:dyDescent="0.25">
      <c r="A8" s="137" t="s">
        <v>232</v>
      </c>
      <c r="B8" s="138">
        <v>85189106</v>
      </c>
    </row>
    <row r="9" spans="1:3" x14ac:dyDescent="0.25">
      <c r="A9" s="137"/>
      <c r="B9" s="138"/>
    </row>
    <row r="10" spans="1:3" x14ac:dyDescent="0.25">
      <c r="A10" s="137" t="s">
        <v>233</v>
      </c>
      <c r="B10" s="138">
        <v>85189401</v>
      </c>
    </row>
    <row r="11" spans="1:3" x14ac:dyDescent="0.25">
      <c r="A11" s="137" t="s">
        <v>234</v>
      </c>
      <c r="B11" s="138">
        <v>85189402</v>
      </c>
    </row>
    <row r="12" spans="1:3" x14ac:dyDescent="0.25">
      <c r="A12" s="137" t="s">
        <v>235</v>
      </c>
      <c r="B12" s="138">
        <v>85189403</v>
      </c>
    </row>
    <row r="13" spans="1:3" x14ac:dyDescent="0.25">
      <c r="A13" s="137" t="s">
        <v>236</v>
      </c>
      <c r="B13" s="138">
        <v>85189404</v>
      </c>
    </row>
    <row r="14" spans="1:3" x14ac:dyDescent="0.25">
      <c r="A14" s="137" t="s">
        <v>237</v>
      </c>
      <c r="B14" s="138">
        <v>85189405</v>
      </c>
    </row>
    <row r="15" spans="1:3" x14ac:dyDescent="0.25">
      <c r="A15" s="137" t="s">
        <v>238</v>
      </c>
      <c r="B15" s="138">
        <v>85189406</v>
      </c>
    </row>
    <row r="17" spans="1:4" x14ac:dyDescent="0.25">
      <c r="A17" s="139" t="s">
        <v>48</v>
      </c>
      <c r="B17" s="140">
        <v>100004030</v>
      </c>
      <c r="C17" s="141" t="s">
        <v>239</v>
      </c>
      <c r="D17" s="141"/>
    </row>
    <row r="18" spans="1:4" x14ac:dyDescent="0.25">
      <c r="A18" s="139" t="s">
        <v>52</v>
      </c>
      <c r="B18" s="140">
        <v>100004031</v>
      </c>
      <c r="C18" s="141" t="s">
        <v>240</v>
      </c>
      <c r="D18" s="141"/>
    </row>
    <row r="19" spans="1:4" x14ac:dyDescent="0.25">
      <c r="A19" s="139" t="s">
        <v>55</v>
      </c>
      <c r="B19" s="140">
        <v>100004032</v>
      </c>
      <c r="C19" s="141" t="s">
        <v>241</v>
      </c>
      <c r="D19" s="141"/>
    </row>
    <row r="20" spans="1:4" x14ac:dyDescent="0.25">
      <c r="A20" s="139" t="s">
        <v>58</v>
      </c>
      <c r="B20" s="140">
        <v>100004033</v>
      </c>
      <c r="C20" s="141" t="s">
        <v>242</v>
      </c>
      <c r="D20" s="141"/>
    </row>
    <row r="21" spans="1:4" x14ac:dyDescent="0.25">
      <c r="A21" s="139" t="s">
        <v>61</v>
      </c>
      <c r="B21" s="140">
        <v>100004034</v>
      </c>
      <c r="C21" s="141" t="s">
        <v>243</v>
      </c>
      <c r="D21" s="141"/>
    </row>
    <row r="22" spans="1:4" x14ac:dyDescent="0.25">
      <c r="A22" s="139" t="s">
        <v>63</v>
      </c>
      <c r="B22" s="140">
        <v>100004035</v>
      </c>
      <c r="C22" s="141" t="s">
        <v>244</v>
      </c>
      <c r="D22" s="141"/>
    </row>
    <row r="24" spans="1:4" x14ac:dyDescent="0.25">
      <c r="A24" s="142" t="s">
        <v>245</v>
      </c>
      <c r="B24" s="143">
        <v>100001680</v>
      </c>
    </row>
    <row r="25" spans="1:4" x14ac:dyDescent="0.25">
      <c r="A25" s="142" t="s">
        <v>246</v>
      </c>
      <c r="B25" s="143">
        <v>100001681</v>
      </c>
    </row>
    <row r="26" spans="1:4" x14ac:dyDescent="0.25">
      <c r="A26" s="142" t="s">
        <v>247</v>
      </c>
      <c r="B26" s="143">
        <v>100001682</v>
      </c>
    </row>
    <row r="27" spans="1:4" x14ac:dyDescent="0.25">
      <c r="A27" s="142" t="s">
        <v>248</v>
      </c>
      <c r="B27" s="143">
        <v>100001683</v>
      </c>
    </row>
    <row r="28" spans="1:4" x14ac:dyDescent="0.25">
      <c r="A28" s="144"/>
      <c r="B28" s="145"/>
    </row>
    <row r="29" spans="1:4" x14ac:dyDescent="0.25">
      <c r="A29" s="142" t="s">
        <v>249</v>
      </c>
      <c r="B29" s="143">
        <v>100001692</v>
      </c>
    </row>
    <row r="30" spans="1:4" x14ac:dyDescent="0.25">
      <c r="A30" s="146" t="s">
        <v>250</v>
      </c>
      <c r="B30" s="147">
        <v>100001693</v>
      </c>
    </row>
    <row r="31" spans="1:4" x14ac:dyDescent="0.25">
      <c r="A31" s="142" t="s">
        <v>251</v>
      </c>
      <c r="B31" s="143">
        <v>100001694</v>
      </c>
    </row>
    <row r="32" spans="1:4" x14ac:dyDescent="0.25">
      <c r="A32" s="146" t="s">
        <v>252</v>
      </c>
      <c r="B32" s="147">
        <v>100001695</v>
      </c>
    </row>
    <row r="34" spans="1:2" x14ac:dyDescent="0.25">
      <c r="A34" s="148" t="s">
        <v>253</v>
      </c>
      <c r="B34" s="149">
        <v>100016199</v>
      </c>
    </row>
    <row r="35" spans="1:2" x14ac:dyDescent="0.25">
      <c r="A35" s="148" t="s">
        <v>254</v>
      </c>
      <c r="B35" s="149">
        <v>100016200</v>
      </c>
    </row>
    <row r="36" spans="1:2" x14ac:dyDescent="0.25">
      <c r="A36" s="148" t="s">
        <v>255</v>
      </c>
      <c r="B36" s="149">
        <v>100016201</v>
      </c>
    </row>
    <row r="37" spans="1:2" x14ac:dyDescent="0.25">
      <c r="A37" s="148" t="s">
        <v>256</v>
      </c>
      <c r="B37" s="149">
        <v>100016202</v>
      </c>
    </row>
    <row r="39" spans="1:2" x14ac:dyDescent="0.25">
      <c r="A39" s="150" t="s">
        <v>257</v>
      </c>
      <c r="B39" s="151">
        <v>100007669</v>
      </c>
    </row>
    <row r="40" spans="1:2" x14ac:dyDescent="0.25">
      <c r="A40" s="150" t="s">
        <v>258</v>
      </c>
      <c r="B40" s="152">
        <v>100007671</v>
      </c>
    </row>
    <row r="41" spans="1:2" x14ac:dyDescent="0.25">
      <c r="A41" s="150" t="s">
        <v>259</v>
      </c>
      <c r="B41" s="152">
        <v>100007673</v>
      </c>
    </row>
    <row r="42" spans="1:2" x14ac:dyDescent="0.25">
      <c r="A42" s="150" t="s">
        <v>260</v>
      </c>
      <c r="B42" s="152">
        <v>100007674</v>
      </c>
    </row>
    <row r="43" spans="1:2" x14ac:dyDescent="0.25">
      <c r="A43" s="150" t="s">
        <v>261</v>
      </c>
      <c r="B43" s="152">
        <v>100007675</v>
      </c>
    </row>
    <row r="44" spans="1:2" x14ac:dyDescent="0.25">
      <c r="A44" s="150" t="s">
        <v>262</v>
      </c>
      <c r="B44" s="152">
        <v>100007676</v>
      </c>
    </row>
    <row r="45" spans="1:2" x14ac:dyDescent="0.25">
      <c r="A45" s="150" t="s">
        <v>263</v>
      </c>
      <c r="B45" s="152">
        <v>100007677</v>
      </c>
    </row>
    <row r="46" spans="1:2" x14ac:dyDescent="0.25">
      <c r="A46" s="150" t="s">
        <v>264</v>
      </c>
      <c r="B46" s="152">
        <v>100007678</v>
      </c>
    </row>
    <row r="47" spans="1:2" x14ac:dyDescent="0.25">
      <c r="A47" s="150" t="s">
        <v>265</v>
      </c>
      <c r="B47" s="152">
        <v>100007680</v>
      </c>
    </row>
    <row r="48" spans="1:2" x14ac:dyDescent="0.25">
      <c r="A48" s="150"/>
      <c r="B48" s="153"/>
    </row>
    <row r="49" spans="1:2" x14ac:dyDescent="0.25">
      <c r="A49" s="150" t="s">
        <v>266</v>
      </c>
      <c r="B49" s="152">
        <v>100007693</v>
      </c>
    </row>
    <row r="50" spans="1:2" x14ac:dyDescent="0.25">
      <c r="A50" s="150" t="s">
        <v>267</v>
      </c>
      <c r="B50" s="152">
        <v>100007694</v>
      </c>
    </row>
    <row r="51" spans="1:2" x14ac:dyDescent="0.25">
      <c r="A51" s="150" t="s">
        <v>268</v>
      </c>
      <c r="B51" s="152">
        <v>100007695</v>
      </c>
    </row>
    <row r="52" spans="1:2" x14ac:dyDescent="0.25">
      <c r="A52" s="150" t="s">
        <v>269</v>
      </c>
      <c r="B52" s="152">
        <v>100007696</v>
      </c>
    </row>
    <row r="53" spans="1:2" x14ac:dyDescent="0.25">
      <c r="A53" s="150" t="s">
        <v>270</v>
      </c>
      <c r="B53" s="152">
        <v>100007697</v>
      </c>
    </row>
    <row r="54" spans="1:2" x14ac:dyDescent="0.25">
      <c r="A54" s="150" t="s">
        <v>271</v>
      </c>
      <c r="B54" s="152">
        <v>100007698</v>
      </c>
    </row>
    <row r="55" spans="1:2" x14ac:dyDescent="0.25">
      <c r="A55" s="150" t="s">
        <v>272</v>
      </c>
      <c r="B55" s="152">
        <v>100007699</v>
      </c>
    </row>
    <row r="56" spans="1:2" x14ac:dyDescent="0.25">
      <c r="A56" s="150" t="s">
        <v>273</v>
      </c>
      <c r="B56" s="152">
        <v>100007700</v>
      </c>
    </row>
    <row r="57" spans="1:2" x14ac:dyDescent="0.25">
      <c r="A57" s="150" t="s">
        <v>274</v>
      </c>
      <c r="B57" s="152">
        <v>100007701</v>
      </c>
    </row>
    <row r="59" spans="1:2" x14ac:dyDescent="0.25">
      <c r="A59" s="154" t="s">
        <v>275</v>
      </c>
      <c r="B59" s="155">
        <v>100004285</v>
      </c>
    </row>
    <row r="60" spans="1:2" x14ac:dyDescent="0.25">
      <c r="A60" s="154" t="s">
        <v>276</v>
      </c>
      <c r="B60" s="155">
        <v>100004286</v>
      </c>
    </row>
    <row r="61" spans="1:2" x14ac:dyDescent="0.25">
      <c r="A61" s="154" t="s">
        <v>277</v>
      </c>
      <c r="B61" s="155">
        <v>100004287</v>
      </c>
    </row>
    <row r="62" spans="1:2" x14ac:dyDescent="0.25">
      <c r="A62" s="154" t="s">
        <v>278</v>
      </c>
      <c r="B62" s="155">
        <v>100004288</v>
      </c>
    </row>
    <row r="63" spans="1:2" x14ac:dyDescent="0.25">
      <c r="A63" s="154" t="s">
        <v>279</v>
      </c>
      <c r="B63" s="155">
        <v>100004289</v>
      </c>
    </row>
    <row r="64" spans="1:2" x14ac:dyDescent="0.25">
      <c r="A64" s="154"/>
      <c r="B64" s="155"/>
    </row>
    <row r="65" spans="1:10" x14ac:dyDescent="0.25">
      <c r="A65" s="154" t="s">
        <v>280</v>
      </c>
      <c r="B65" s="155">
        <v>100004300</v>
      </c>
    </row>
    <row r="66" spans="1:10" x14ac:dyDescent="0.25">
      <c r="A66" s="154" t="s">
        <v>281</v>
      </c>
      <c r="B66" s="155">
        <v>100004301</v>
      </c>
    </row>
    <row r="67" spans="1:10" x14ac:dyDescent="0.25">
      <c r="A67" s="154" t="s">
        <v>282</v>
      </c>
      <c r="B67" s="155">
        <v>100004302</v>
      </c>
    </row>
    <row r="68" spans="1:10" x14ac:dyDescent="0.25">
      <c r="A68" s="144"/>
      <c r="B68" s="145"/>
    </row>
    <row r="69" spans="1:10" x14ac:dyDescent="0.25">
      <c r="A69" s="154" t="s">
        <v>283</v>
      </c>
      <c r="B69" s="155">
        <v>100004313</v>
      </c>
    </row>
    <row r="70" spans="1:10" x14ac:dyDescent="0.25">
      <c r="A70" s="154" t="s">
        <v>284</v>
      </c>
      <c r="B70" s="155">
        <v>100004314</v>
      </c>
    </row>
    <row r="71" spans="1:10" x14ac:dyDescent="0.25">
      <c r="A71" s="154" t="s">
        <v>285</v>
      </c>
      <c r="B71" s="155">
        <v>100004315</v>
      </c>
    </row>
    <row r="72" spans="1:10" x14ac:dyDescent="0.25">
      <c r="A72" s="154" t="s">
        <v>286</v>
      </c>
      <c r="B72" s="155">
        <v>100004316</v>
      </c>
    </row>
    <row r="73" spans="1:10" x14ac:dyDescent="0.25">
      <c r="A73" s="154" t="s">
        <v>287</v>
      </c>
      <c r="B73" s="155">
        <v>100004317</v>
      </c>
    </row>
    <row r="74" spans="1:10" x14ac:dyDescent="0.25">
      <c r="A74" s="154"/>
      <c r="B74" s="155"/>
    </row>
    <row r="75" spans="1:10" x14ac:dyDescent="0.25">
      <c r="A75" s="154" t="s">
        <v>288</v>
      </c>
      <c r="B75" s="155">
        <v>100004391</v>
      </c>
    </row>
    <row r="76" spans="1:10" x14ac:dyDescent="0.25">
      <c r="A76" s="154" t="s">
        <v>289</v>
      </c>
      <c r="B76" s="155">
        <v>100004392</v>
      </c>
    </row>
    <row r="77" spans="1:10" x14ac:dyDescent="0.25">
      <c r="A77" s="154" t="s">
        <v>290</v>
      </c>
      <c r="B77" s="155">
        <v>100004393</v>
      </c>
    </row>
    <row r="79" spans="1:10" x14ac:dyDescent="0.25">
      <c r="A79" s="13" t="s">
        <v>32</v>
      </c>
      <c r="B79" s="13" t="s">
        <v>33</v>
      </c>
      <c r="C79" s="13" t="s">
        <v>34</v>
      </c>
      <c r="D79" s="13" t="s">
        <v>291</v>
      </c>
      <c r="E79" s="14" t="s">
        <v>35</v>
      </c>
      <c r="F79" s="14" t="s">
        <v>36</v>
      </c>
      <c r="G79" s="14" t="s">
        <v>33</v>
      </c>
      <c r="H79" s="14" t="s">
        <v>82</v>
      </c>
      <c r="I79" s="14" t="s">
        <v>37</v>
      </c>
      <c r="J79" s="97" t="s">
        <v>203</v>
      </c>
    </row>
    <row r="80" spans="1:10" x14ac:dyDescent="0.25">
      <c r="A80" s="13"/>
      <c r="B80" s="13" t="s">
        <v>39</v>
      </c>
      <c r="C80" s="13" t="s">
        <v>40</v>
      </c>
      <c r="D80" s="13" t="s">
        <v>292</v>
      </c>
      <c r="E80" s="14"/>
      <c r="F80" s="14" t="s">
        <v>39</v>
      </c>
      <c r="G80" s="14" t="s">
        <v>39</v>
      </c>
      <c r="H80" s="14"/>
      <c r="I80" s="14"/>
      <c r="J80" s="11"/>
    </row>
    <row r="81" spans="1:10" x14ac:dyDescent="0.25">
      <c r="A81" s="11">
        <f>I81</f>
        <v>0</v>
      </c>
      <c r="B81" s="12">
        <v>18</v>
      </c>
      <c r="C81" s="11" t="s">
        <v>44</v>
      </c>
      <c r="D81" s="11" t="s">
        <v>191</v>
      </c>
      <c r="E81" s="15" t="s">
        <v>45</v>
      </c>
      <c r="F81" s="12">
        <v>18</v>
      </c>
      <c r="G81" s="12">
        <v>18</v>
      </c>
      <c r="H81" s="12">
        <v>2</v>
      </c>
      <c r="I81" s="12">
        <f>IF(AND($B$4&lt;=G81,E81="газ",'Данные и  результаты'!$I$14=1,H81=1,'Данные и  результаты'!$I$18=1),1,IF(AND($B$4&lt;=G81,E81="газ",'Данные и  результаты'!$I$14=1,H81=2,'Данные и  результаты'!$I$18=2),1,IF(AND($B$4&lt;=G81,E81="газ",'Данные и  результаты'!$I$14=1,H81=3,'Данные и  результаты'!$I$18=3),1,IF(AND($B$4&lt;=G81,E81="газ",'Данные и  результаты'!$I$14=1,H81=4,'Данные и  результаты'!$I$18=4),1,IF(AND($B$4&lt;=G81,E81="газ",'Данные и  результаты'!$I$14=1,H81=5,'Данные и  результаты'!$I$18=5),1,IF(AND($B$4&lt;=G81,E81="ж.топливо",'Данные и  результаты'!$I$14=2,H81=5,'Данные и  результаты'!$I$18=5),1,0))))))</f>
        <v>0</v>
      </c>
      <c r="J81" s="11">
        <v>1</v>
      </c>
    </row>
    <row r="82" spans="1:10" x14ac:dyDescent="0.25">
      <c r="A82" s="11"/>
      <c r="B82" s="12"/>
      <c r="C82" s="11"/>
      <c r="D82" s="11" t="s">
        <v>293</v>
      </c>
      <c r="E82" s="15"/>
      <c r="F82" s="12"/>
      <c r="G82" s="12"/>
      <c r="H82" s="12"/>
      <c r="I82" s="12"/>
      <c r="J82" s="11"/>
    </row>
    <row r="83" spans="1:10" x14ac:dyDescent="0.25">
      <c r="A83" s="11" t="e">
        <f>#REF!+I83</f>
        <v>#REF!</v>
      </c>
      <c r="B83" s="12">
        <v>21</v>
      </c>
      <c r="C83" s="11" t="s">
        <v>46</v>
      </c>
      <c r="D83" s="11" t="s">
        <v>191</v>
      </c>
      <c r="E83" s="15" t="s">
        <v>45</v>
      </c>
      <c r="F83" s="12">
        <v>16</v>
      </c>
      <c r="G83" s="12">
        <v>21</v>
      </c>
      <c r="H83" s="12">
        <v>5</v>
      </c>
      <c r="I83" s="12">
        <f>IF(AND($B$4&lt;=G83,E83="газ",'Данные и  результаты'!$I$14=1,H83=1,'Данные и  результаты'!$I$18=1),1,IF(AND($B$4&lt;=G83,E83="газ",'Данные и  результаты'!$I$14=1,H83=2,'Данные и  результаты'!$I$18=2),1,IF(AND($B$4&lt;=G83,E83="газ",'Данные и  результаты'!$I$14=1,H83=3,'Данные и  результаты'!$I$18=3),1,IF(AND($B$4&lt;=G83,E83="газ",'Данные и  результаты'!$I$14=1,H83=4,'Данные и  результаты'!$I$18=4),1,IF(AND($B$4&lt;=G83,E83="газ",'Данные и  результаты'!$I$14=1,H83=5,'Данные и  результаты'!$I$18=5),1,IF(AND($B$4&lt;=G83,E83="ж.топливо",'Данные и  результаты'!$I$14=2,H83=5,'Данные и  результаты'!$I$18=5),1,0))))))</f>
        <v>0</v>
      </c>
      <c r="J83" s="11">
        <v>3</v>
      </c>
    </row>
    <row r="84" spans="1:10" x14ac:dyDescent="0.25">
      <c r="A84" s="11"/>
      <c r="B84" s="12"/>
      <c r="C84" s="11"/>
      <c r="D84" s="11" t="s">
        <v>293</v>
      </c>
      <c r="E84" s="15"/>
      <c r="F84" s="12"/>
      <c r="G84" s="12"/>
      <c r="H84" s="12"/>
      <c r="I84" s="12"/>
      <c r="J84" s="11"/>
    </row>
    <row r="85" spans="1:10" x14ac:dyDescent="0.25">
      <c r="A85" s="11" t="e">
        <f>A83+I85</f>
        <v>#REF!</v>
      </c>
      <c r="B85" s="12">
        <v>23</v>
      </c>
      <c r="C85" s="11" t="s">
        <v>48</v>
      </c>
      <c r="D85" s="11"/>
      <c r="E85" s="15" t="s">
        <v>45</v>
      </c>
      <c r="F85" s="12">
        <v>23</v>
      </c>
      <c r="G85" s="12">
        <v>23</v>
      </c>
      <c r="H85" s="12">
        <v>1</v>
      </c>
      <c r="I85" s="12">
        <f>IF(AND($B$4&lt;=G85,E85="газ",'Данные и  результаты'!$I$14=1,H85=1,'Данные и  результаты'!$I$18=1),1,IF(AND($B$4&lt;=G85,E85="газ",'Данные и  результаты'!$I$14=1,H85=2,'Данные и  результаты'!$I$18=2),1,IF(AND($B$4&lt;=G85,E85="газ",'Данные и  результаты'!$I$14=1,H85=3,'Данные и  результаты'!$I$18=3),1,IF(AND($B$4&lt;=G85,E85="газ",'Данные и  результаты'!$I$14=1,H85=4,'Данные и  результаты'!$I$18=4),1,IF(AND($B$4&lt;=G85,E85="газ",'Данные и  результаты'!$I$14=1,H85=5,'Данные и  результаты'!$I$18=5),1,IF(AND($B$4&lt;=G85,E85="ж.топливо",'Данные и  результаты'!$I$14=2,H85=5,'Данные и  результаты'!$I$18=5),1,0))))))</f>
        <v>0</v>
      </c>
      <c r="J85" s="11">
        <v>4</v>
      </c>
    </row>
    <row r="86" spans="1:10" x14ac:dyDescent="0.25">
      <c r="A86" s="11" t="e">
        <f>A85+I86</f>
        <v>#REF!</v>
      </c>
      <c r="B86" s="12">
        <v>24</v>
      </c>
      <c r="C86" s="11" t="s">
        <v>49</v>
      </c>
      <c r="D86" s="11"/>
      <c r="E86" s="15" t="s">
        <v>45</v>
      </c>
      <c r="F86" s="12">
        <v>24</v>
      </c>
      <c r="G86" s="12">
        <v>24</v>
      </c>
      <c r="H86" s="12">
        <v>2</v>
      </c>
      <c r="I86" s="12">
        <f>IF(AND($B$4&lt;=G86,E86="газ",'Данные и  результаты'!$I$14=1,H86=1,'Данные и  результаты'!$I$18=1),1,IF(AND($B$4&lt;=G86,E86="газ",'Данные и  результаты'!$I$14=1,H86=2,'Данные и  результаты'!$I$18=2),1,IF(AND($B$4&lt;=G86,E86="газ",'Данные и  результаты'!$I$14=1,H86=3,'Данные и  результаты'!$I$18=3),1,IF(AND($B$4&lt;=G86,E86="газ",'Данные и  результаты'!$I$14=1,H86=4,'Данные и  результаты'!$I$18=4),1,IF(AND($B$4&lt;=G86,E86="газ",'Данные и  результаты'!$I$14=1,H86=5,'Данные и  результаты'!$I$18=5),1,IF(AND($B$4&lt;=G86,E86="ж.топливо",'Данные и  результаты'!$I$14=2,H86=5,'Данные и  результаты'!$I$18=5),1,0))))))</f>
        <v>0</v>
      </c>
      <c r="J86" s="11">
        <v>5</v>
      </c>
    </row>
    <row r="87" spans="1:10" x14ac:dyDescent="0.25">
      <c r="A87" s="11"/>
      <c r="B87" s="12"/>
      <c r="C87" s="11"/>
      <c r="D87" s="11"/>
      <c r="E87" s="15"/>
      <c r="F87" s="12"/>
      <c r="G87" s="12"/>
      <c r="H87" s="12"/>
      <c r="I87" s="12"/>
      <c r="J87" s="11"/>
    </row>
    <row r="88" spans="1:10" x14ac:dyDescent="0.25">
      <c r="A88" s="11" t="e">
        <f>#REF!+I88</f>
        <v>#REF!</v>
      </c>
      <c r="B88" s="12">
        <v>27</v>
      </c>
      <c r="C88" s="11" t="s">
        <v>50</v>
      </c>
      <c r="D88" s="11"/>
      <c r="E88" s="15" t="s">
        <v>45</v>
      </c>
      <c r="F88" s="12">
        <v>21</v>
      </c>
      <c r="G88" s="12">
        <v>27</v>
      </c>
      <c r="H88" s="12">
        <v>5</v>
      </c>
      <c r="I88" s="12">
        <f>IF(AND($B$4&lt;=G88,E88="газ",'Данные и  результаты'!$I$14=1,H88=1,'Данные и  результаты'!$I$18=1),1,IF(AND($B$4&lt;=G88,E88="газ",'Данные и  результаты'!$I$14=1,H88=2,'Данные и  результаты'!$I$18=2),1,IF(AND($B$4&lt;=G88,E88="газ",'Данные и  результаты'!$I$14=1,H88=3,'Данные и  результаты'!$I$18=3),1,IF(AND($B$4&lt;=G88,E88="газ",'Данные и  результаты'!$I$14=1,H88=4,'Данные и  результаты'!$I$18=4),1,IF(AND($B$4&lt;=G88,E88="газ",'Данные и  результаты'!$I$14=1,H88=5,'Данные и  результаты'!$I$18=5),1,IF(AND($B$4&lt;=G88,E88="ж.топливо",'Данные и  результаты'!$I$14=2,H88=5,'Данные и  результаты'!$I$18=5),1,0))))))</f>
        <v>0</v>
      </c>
      <c r="J88" s="11">
        <v>7</v>
      </c>
    </row>
    <row r="89" spans="1:10" x14ac:dyDescent="0.25">
      <c r="A89" s="11"/>
      <c r="B89" s="12"/>
      <c r="C89" s="11"/>
      <c r="D89" s="11"/>
      <c r="E89" s="15"/>
      <c r="F89" s="12"/>
      <c r="G89" s="12"/>
      <c r="H89" s="12"/>
      <c r="I89" s="12"/>
      <c r="J89" s="11"/>
    </row>
    <row r="90" spans="1:10" x14ac:dyDescent="0.25">
      <c r="A90" s="11" t="e">
        <f>A88+I90</f>
        <v>#REF!</v>
      </c>
      <c r="B90" s="12">
        <v>30</v>
      </c>
      <c r="C90" s="11" t="s">
        <v>51</v>
      </c>
      <c r="D90" s="11"/>
      <c r="E90" s="15" t="s">
        <v>45</v>
      </c>
      <c r="F90" s="12">
        <v>30</v>
      </c>
      <c r="G90" s="12">
        <v>30</v>
      </c>
      <c r="H90" s="12">
        <v>2</v>
      </c>
      <c r="I90" s="12">
        <f>IF(AND($B$4&lt;=G90,E90="газ",'Данные и  результаты'!$I$14=1,H90=1,'Данные и  результаты'!$I$18=1),1,IF(AND($B$4&lt;=G90,E90="газ",'Данные и  результаты'!$I$14=1,H90=2,'Данные и  результаты'!$I$18=2),1,IF(AND($B$4&lt;=G90,E90="газ",'Данные и  результаты'!$I$14=1,H90=3,'Данные и  результаты'!$I$18=3),1,IF(AND($B$4&lt;=G90,E90="газ",'Данные и  результаты'!$I$14=1,H90=4,'Данные и  результаты'!$I$18=4),1,IF(AND($B$4&lt;=G90,E90="газ",'Данные и  результаты'!$I$14=1,H90=5,'Данные и  результаты'!$I$18=5),1,IF(AND($B$4&lt;=G90,E90="ж.топливо",'Данные и  результаты'!$I$14=2,H90=5,'Данные и  результаты'!$I$18=5),1,0))))))</f>
        <v>0</v>
      </c>
      <c r="J90" s="11">
        <v>8</v>
      </c>
    </row>
    <row r="91" spans="1:10" x14ac:dyDescent="0.25">
      <c r="A91" s="11"/>
      <c r="B91" s="12"/>
      <c r="C91" s="11"/>
      <c r="D91" s="11"/>
      <c r="E91" s="15"/>
      <c r="F91" s="12"/>
      <c r="G91" s="12"/>
      <c r="H91" s="12"/>
      <c r="I91" s="12"/>
      <c r="J91" s="11"/>
    </row>
    <row r="92" spans="1:10" x14ac:dyDescent="0.25">
      <c r="A92" s="11" t="e">
        <f>A90+I92</f>
        <v>#REF!</v>
      </c>
      <c r="B92" s="12">
        <v>30</v>
      </c>
      <c r="C92" s="11" t="s">
        <v>52</v>
      </c>
      <c r="D92" s="11"/>
      <c r="E92" s="15" t="s">
        <v>45</v>
      </c>
      <c r="F92" s="12">
        <v>30</v>
      </c>
      <c r="G92" s="12">
        <v>30</v>
      </c>
      <c r="H92" s="12">
        <v>1</v>
      </c>
      <c r="I92" s="12">
        <f>IF(AND($B$4&lt;=G92,E92="газ",'Данные и  результаты'!$I$14=1,H92=1,'Данные и  результаты'!$I$18=1),1,IF(AND($B$4&lt;=G92,E92="газ",'Данные и  результаты'!$I$14=1,H92=2,'Данные и  результаты'!$I$18=2),1,IF(AND($B$4&lt;=G92,E92="газ",'Данные и  результаты'!$I$14=1,H92=3,'Данные и  результаты'!$I$18=3),1,IF(AND($B$4&lt;=G92,E92="газ",'Данные и  результаты'!$I$14=1,H92=4,'Данные и  результаты'!$I$18=4),1,IF(AND($B$4&lt;=G92,E92="газ",'Данные и  результаты'!$I$14=1,H92=5,'Данные и  результаты'!$I$18=5),1,IF(AND($B$4&lt;=G92,E92="ж.топливо",'Данные и  результаты'!$I$14=2,H92=5,'Данные и  результаты'!$I$18=5),1,0))))))</f>
        <v>0</v>
      </c>
      <c r="J92" s="11">
        <v>9</v>
      </c>
    </row>
    <row r="93" spans="1:10" x14ac:dyDescent="0.25">
      <c r="A93" s="11" t="e">
        <f>#REF!+I93</f>
        <v>#REF!</v>
      </c>
      <c r="B93" s="12">
        <v>33</v>
      </c>
      <c r="C93" s="11" t="s">
        <v>53</v>
      </c>
      <c r="D93" s="11"/>
      <c r="E93" s="15" t="s">
        <v>45</v>
      </c>
      <c r="F93" s="12">
        <v>27</v>
      </c>
      <c r="G93" s="12">
        <v>33</v>
      </c>
      <c r="H93" s="12">
        <v>5</v>
      </c>
      <c r="I93" s="12">
        <f>IF(AND($B$4&lt;=G93,E93="газ",'Данные и  результаты'!$I$14=1,H93=1,'Данные и  результаты'!$I$18=1),1,IF(AND($B$4&lt;=G93,E93="газ",'Данные и  результаты'!$I$14=1,H93=2,'Данные и  результаты'!$I$18=2),1,IF(AND($B$4&lt;=G93,E93="газ",'Данные и  результаты'!$I$14=1,H93=3,'Данные и  результаты'!$I$18=3),1,IF(AND($B$4&lt;=G93,E93="газ",'Данные и  результаты'!$I$14=1,H93=4,'Данные и  результаты'!$I$18=4),1,IF(AND($B$4&lt;=G93,E93="газ",'Данные и  результаты'!$I$14=1,H93=5,'Данные и  результаты'!$I$18=5),1,IF(AND($B$4&lt;=G93,E93="ж.топливо",'Данные и  результаты'!$I$14=2,H93=5,'Данные и  результаты'!$I$18=5),1,0))))))</f>
        <v>0</v>
      </c>
      <c r="J93" s="11">
        <v>11</v>
      </c>
    </row>
    <row r="94" spans="1:10" x14ac:dyDescent="0.25">
      <c r="A94" s="11"/>
      <c r="B94" s="12"/>
      <c r="C94" s="11"/>
      <c r="D94" s="11"/>
      <c r="E94" s="15"/>
      <c r="F94" s="12"/>
      <c r="G94" s="12"/>
      <c r="H94" s="12"/>
      <c r="I94" s="12"/>
      <c r="J94" s="11"/>
    </row>
    <row r="95" spans="1:10" x14ac:dyDescent="0.25">
      <c r="A95" s="11" t="e">
        <f>A93+I95</f>
        <v>#REF!</v>
      </c>
      <c r="B95" s="12">
        <v>36</v>
      </c>
      <c r="C95" s="11" t="s">
        <v>54</v>
      </c>
      <c r="D95" s="11"/>
      <c r="E95" s="15" t="s">
        <v>45</v>
      </c>
      <c r="F95" s="12">
        <v>36</v>
      </c>
      <c r="G95" s="12">
        <v>36</v>
      </c>
      <c r="H95" s="12">
        <v>2</v>
      </c>
      <c r="I95" s="12">
        <f>IF(AND($B$4&lt;=G95,E95="газ",'Данные и  результаты'!$I$14=1,H95=1,'Данные и  результаты'!$I$18=1),1,IF(AND($B$4&lt;=G95,E95="газ",'Данные и  результаты'!$I$14=1,H95=2,'Данные и  результаты'!$I$18=2),1,IF(AND($B$4&lt;=G95,E95="газ",'Данные и  результаты'!$I$14=1,H95=3,'Данные и  результаты'!$I$18=3),1,IF(AND($B$4&lt;=G95,E95="газ",'Данные и  результаты'!$I$14=1,H95=4,'Данные и  результаты'!$I$18=4),1,IF(AND($B$4&lt;=G95,E95="газ",'Данные и  результаты'!$I$14=1,H95=5,'Данные и  результаты'!$I$18=5),1,IF(AND($B$4&lt;=G95,E95="ж.топливо",'Данные и  результаты'!$I$14=2,H95=5,'Данные и  результаты'!$I$18=5),1,0))))))</f>
        <v>0</v>
      </c>
      <c r="J95" s="11">
        <v>12</v>
      </c>
    </row>
    <row r="96" spans="1:10" x14ac:dyDescent="0.25">
      <c r="A96" s="11"/>
      <c r="B96" s="12"/>
      <c r="C96" s="11"/>
      <c r="D96" s="11"/>
      <c r="E96" s="15"/>
      <c r="F96" s="12"/>
      <c r="G96" s="12"/>
      <c r="H96" s="12"/>
      <c r="I96" s="12"/>
      <c r="J96" s="11"/>
    </row>
    <row r="97" spans="1:10" x14ac:dyDescent="0.25">
      <c r="A97" s="11" t="e">
        <f>A95+I97</f>
        <v>#REF!</v>
      </c>
      <c r="B97" s="12">
        <v>36</v>
      </c>
      <c r="C97" s="11" t="s">
        <v>55</v>
      </c>
      <c r="D97" s="11"/>
      <c r="E97" s="15" t="s">
        <v>45</v>
      </c>
      <c r="F97" s="12">
        <v>36</v>
      </c>
      <c r="G97" s="12">
        <v>36</v>
      </c>
      <c r="H97" s="12">
        <v>1</v>
      </c>
      <c r="I97" s="12">
        <f>IF(AND($B$4&lt;=G97,E97="газ",'Данные и  результаты'!$I$14=1,H97=1,'Данные и  результаты'!$I$18=1),1,IF(AND($B$4&lt;=G97,E97="газ",'Данные и  результаты'!$I$14=1,H97=2,'Данные и  результаты'!$I$18=2),1,IF(AND($B$4&lt;=G97,E97="газ",'Данные и  результаты'!$I$14=1,H97=3,'Данные и  результаты'!$I$18=3),1,IF(AND($B$4&lt;=G97,E97="газ",'Данные и  результаты'!$I$14=1,H97=4,'Данные и  результаты'!$I$18=4),1,IF(AND($B$4&lt;=G97,E97="газ",'Данные и  результаты'!$I$14=1,H97=5,'Данные и  результаты'!$I$18=5),1,IF(AND($B$4&lt;=G97,E97="ж.топливо",'Данные и  результаты'!$I$14=2,H97=5,'Данные и  результаты'!$I$18=5),1,0))))))</f>
        <v>0</v>
      </c>
      <c r="J97" s="11">
        <v>13</v>
      </c>
    </row>
    <row r="98" spans="1:10" x14ac:dyDescent="0.25">
      <c r="A98" s="11" t="e">
        <f>#REF!+I98</f>
        <v>#REF!</v>
      </c>
      <c r="B98" s="12">
        <v>39</v>
      </c>
      <c r="C98" s="11" t="s">
        <v>56</v>
      </c>
      <c r="D98" s="11"/>
      <c r="E98" s="15" t="s">
        <v>45</v>
      </c>
      <c r="F98" s="12">
        <v>33</v>
      </c>
      <c r="G98" s="12">
        <v>39</v>
      </c>
      <c r="H98" s="12">
        <v>5</v>
      </c>
      <c r="I98" s="12">
        <f>IF(AND($B$4&lt;=G98,E98="газ",'Данные и  результаты'!$I$14=1,H98=1,'Данные и  результаты'!$I$18=1),1,IF(AND($B$4&lt;=G98,E98="газ",'Данные и  результаты'!$I$14=1,H98=2,'Данные и  результаты'!$I$18=2),1,IF(AND($B$4&lt;=G98,E98="газ",'Данные и  результаты'!$I$14=1,H98=3,'Данные и  результаты'!$I$18=3),1,IF(AND($B$4&lt;=G98,E98="газ",'Данные и  результаты'!$I$14=1,H98=4,'Данные и  результаты'!$I$18=4),1,IF(AND($B$4&lt;=G98,E98="газ",'Данные и  результаты'!$I$14=1,H98=5,'Данные и  результаты'!$I$18=5),1,IF(AND($B$4&lt;=G98,E98="ж.топливо",'Данные и  результаты'!$I$14=2,H98=5,'Данные и  результаты'!$I$18=5),1,0))))))</f>
        <v>0</v>
      </c>
      <c r="J98" s="11">
        <v>15</v>
      </c>
    </row>
    <row r="99" spans="1:10" x14ac:dyDescent="0.25">
      <c r="A99" s="11"/>
      <c r="B99" s="12"/>
      <c r="C99" s="11"/>
      <c r="D99" s="11"/>
      <c r="E99" s="15"/>
      <c r="F99" s="12"/>
      <c r="G99" s="12"/>
      <c r="H99" s="12"/>
      <c r="I99" s="12"/>
      <c r="J99" s="11"/>
    </row>
    <row r="100" spans="1:10" x14ac:dyDescent="0.25">
      <c r="A100" s="11" t="e">
        <f>A98+I100</f>
        <v>#REF!</v>
      </c>
      <c r="B100" s="12">
        <v>40</v>
      </c>
      <c r="C100" s="11" t="s">
        <v>76</v>
      </c>
      <c r="D100" s="11"/>
      <c r="E100" s="15" t="s">
        <v>45</v>
      </c>
      <c r="F100" s="12">
        <v>8</v>
      </c>
      <c r="G100" s="12">
        <v>40</v>
      </c>
      <c r="H100" s="12">
        <v>4</v>
      </c>
      <c r="I100" s="12">
        <f>IF(AND($B$4&lt;=G100,E100="газ",'Данные и  результаты'!$I$14=1,H100=1,'Данные и  результаты'!$I$18=1),1,IF(AND($B$4&lt;=G100,E100="газ",'Данные и  результаты'!$I$14=1,H100=2,'Данные и  результаты'!$I$18=2),1,IF(AND($B$4&lt;=G100,E100="газ",'Данные и  результаты'!$I$14=1,H100=3,'Данные и  результаты'!$I$18=3),1,IF(AND($B$4&lt;=G100,E100="газ",'Данные и  результаты'!$I$14=1,H100=4,'Данные и  результаты'!$I$18=4),1,IF(AND($B$4&lt;=G100,E100="газ",'Данные и  результаты'!$I$14=1,H100=5,'Данные и  результаты'!$I$18=5),1,IF(AND($B$4&lt;=G100,E100="ж.топливо",'Данные и  результаты'!$I$14=2,H100=5,'Данные и  результаты'!$I$18=5),1,0))))))</f>
        <v>0</v>
      </c>
      <c r="J100" s="11">
        <v>16</v>
      </c>
    </row>
    <row r="101" spans="1:10" x14ac:dyDescent="0.25">
      <c r="A101" s="11" t="e">
        <f>A100+I101</f>
        <v>#REF!</v>
      </c>
      <c r="B101" s="12">
        <v>42</v>
      </c>
      <c r="C101" s="11" t="s">
        <v>57</v>
      </c>
      <c r="D101" s="11"/>
      <c r="E101" s="15" t="s">
        <v>45</v>
      </c>
      <c r="F101" s="12">
        <v>42</v>
      </c>
      <c r="G101" s="12">
        <v>42</v>
      </c>
      <c r="H101" s="12">
        <v>2</v>
      </c>
      <c r="I101" s="12">
        <f>IF(AND($B$4&lt;=G101,E101="газ",'Данные и  результаты'!$I$14=1,H101=1,'Данные и  результаты'!$I$18=1),1,IF(AND($B$4&lt;=G101,E101="газ",'Данные и  результаты'!$I$14=1,H101=2,'Данные и  результаты'!$I$18=2),1,IF(AND($B$4&lt;=G101,E101="газ",'Данные и  результаты'!$I$14=1,H101=3,'Данные и  результаты'!$I$18=3),1,IF(AND($B$4&lt;=G101,E101="газ",'Данные и  результаты'!$I$14=1,H101=4,'Данные и  результаты'!$I$18=4),1,IF(AND($B$4&lt;=G101,E101="газ",'Данные и  результаты'!$I$14=1,H101=5,'Данные и  результаты'!$I$18=5),1,IF(AND($B$4&lt;=G101,E101="ж.топливо",'Данные и  результаты'!$I$14=2,H101=5,'Данные и  результаты'!$I$18=5),1,0))))))</f>
        <v>0</v>
      </c>
      <c r="J101" s="11">
        <v>17</v>
      </c>
    </row>
    <row r="102" spans="1:10" x14ac:dyDescent="0.25">
      <c r="A102" s="11" t="e">
        <f>A101+I102</f>
        <v>#REF!</v>
      </c>
      <c r="B102" s="12">
        <v>42</v>
      </c>
      <c r="C102" s="11" t="s">
        <v>58</v>
      </c>
      <c r="D102" s="11"/>
      <c r="E102" s="15" t="s">
        <v>45</v>
      </c>
      <c r="F102" s="12">
        <v>42</v>
      </c>
      <c r="G102" s="12">
        <v>42</v>
      </c>
      <c r="H102" s="12">
        <v>1</v>
      </c>
      <c r="I102" s="12">
        <f>IF(AND($B$4&lt;=G102,E102="газ",'Данные и  результаты'!$I$14=1,H102=1,'Данные и  результаты'!$I$18=1),1,IF(AND($B$4&lt;=G102,E102="газ",'Данные и  результаты'!$I$14=1,H102=2,'Данные и  результаты'!$I$18=2),1,IF(AND($B$4&lt;=G102,E102="газ",'Данные и  результаты'!$I$14=1,H102=3,'Данные и  результаты'!$I$18=3),1,IF(AND($B$4&lt;=G102,E102="газ",'Данные и  результаты'!$I$14=1,H102=4,'Данные и  результаты'!$I$18=4),1,IF(AND($B$4&lt;=G102,E102="газ",'Данные и  результаты'!$I$14=1,H102=5,'Данные и  результаты'!$I$18=5),1,IF(AND($B$4&lt;=G102,E102="ж.топливо",'Данные и  результаты'!$I$14=2,H102=5,'Данные и  результаты'!$I$18=5),1,0))))))</f>
        <v>0</v>
      </c>
      <c r="J102" s="11">
        <v>18</v>
      </c>
    </row>
    <row r="103" spans="1:10" x14ac:dyDescent="0.25">
      <c r="A103" s="11" t="e">
        <f>A102+I103</f>
        <v>#REF!</v>
      </c>
      <c r="B103" s="12">
        <v>45</v>
      </c>
      <c r="C103" s="11" t="s">
        <v>59</v>
      </c>
      <c r="D103" s="11"/>
      <c r="E103" s="15" t="s">
        <v>45</v>
      </c>
      <c r="F103" s="12">
        <v>27</v>
      </c>
      <c r="G103" s="12">
        <v>45</v>
      </c>
      <c r="H103" s="12">
        <v>3</v>
      </c>
      <c r="I103" s="12">
        <f>IF(AND($B$4&lt;=G103,E103="газ",'Данные и  результаты'!$I$14=1,H103=1,'Данные и  результаты'!$I$18=1),1,IF(AND($B$4&lt;=G103,E103="газ",'Данные и  результаты'!$I$14=1,H103=2,'Данные и  результаты'!$I$18=2),1,IF(AND($B$4&lt;=G103,E103="газ",'Данные и  результаты'!$I$14=1,H103=3,'Данные и  результаты'!$I$18=3),1,IF(AND($B$4&lt;=G103,E103="газ",'Данные и  результаты'!$I$14=1,H103=4,'Данные и  результаты'!$I$18=4),1,IF(AND($B$4&lt;=G103,E103="газ",'Данные и  результаты'!$I$14=1,H103=5,'Данные и  результаты'!$I$18=5),1,IF(AND($B$4&lt;=G103,E103="ж.топливо",'Данные и  результаты'!$I$14=2,H103=5,'Данные и  результаты'!$I$18=5),1,0))))))</f>
        <v>0</v>
      </c>
      <c r="J103" s="11">
        <v>19</v>
      </c>
    </row>
    <row r="104" spans="1:10" x14ac:dyDescent="0.25">
      <c r="A104" s="11" t="e">
        <f>A103+I104</f>
        <v>#REF!</v>
      </c>
      <c r="B104" s="12">
        <v>48</v>
      </c>
      <c r="C104" s="11" t="s">
        <v>60</v>
      </c>
      <c r="D104" s="11"/>
      <c r="E104" s="15" t="s">
        <v>45</v>
      </c>
      <c r="F104" s="12">
        <v>48</v>
      </c>
      <c r="G104" s="12">
        <v>48</v>
      </c>
      <c r="H104" s="12">
        <v>2</v>
      </c>
      <c r="I104" s="12">
        <f>IF(AND($B$4&lt;=G104,E104="газ",'Данные и  результаты'!$I$14=1,H104=1,'Данные и  результаты'!$I$18=1),1,IF(AND($B$4&lt;=G104,E104="газ",'Данные и  результаты'!$I$14=1,H104=2,'Данные и  результаты'!$I$18=2),1,IF(AND($B$4&lt;=G104,E104="газ",'Данные и  результаты'!$I$14=1,H104=3,'Данные и  результаты'!$I$18=3),1,IF(AND($B$4&lt;=G104,E104="газ",'Данные и  результаты'!$I$14=1,H104=4,'Данные и  результаты'!$I$18=4),1,IF(AND($B$4&lt;=G104,E104="газ",'Данные и  результаты'!$I$14=1,H104=5,'Данные и  результаты'!$I$18=5),1,IF(AND($B$4&lt;=G104,E104="ж.топливо",'Данные и  результаты'!$I$14=2,H104=5,'Данные и  результаты'!$I$18=5),1,0))))))</f>
        <v>0</v>
      </c>
      <c r="J104" s="11">
        <v>20</v>
      </c>
    </row>
    <row r="105" spans="1:10" x14ac:dyDescent="0.25">
      <c r="A105" s="11" t="e">
        <f>A104+I105</f>
        <v>#REF!</v>
      </c>
      <c r="B105" s="12">
        <v>48</v>
      </c>
      <c r="C105" s="11" t="s">
        <v>61</v>
      </c>
      <c r="D105" s="11"/>
      <c r="E105" s="15" t="s">
        <v>45</v>
      </c>
      <c r="F105" s="12">
        <v>48</v>
      </c>
      <c r="G105" s="12">
        <v>48</v>
      </c>
      <c r="H105" s="12">
        <v>1</v>
      </c>
      <c r="I105" s="12">
        <f>IF(AND($B$4&lt;=G105,E105="газ",'Данные и  результаты'!$I$14=1,H105=1,'Данные и  результаты'!$I$18=1),1,IF(AND($B$4&lt;=G105,E105="газ",'Данные и  результаты'!$I$14=1,H105=2,'Данные и  результаты'!$I$18=2),1,IF(AND($B$4&lt;=G105,E105="газ",'Данные и  результаты'!$I$14=1,H105=3,'Данные и  результаты'!$I$18=3),1,IF(AND($B$4&lt;=G105,E105="газ",'Данные и  результаты'!$I$14=1,H105=4,'Данные и  результаты'!$I$18=4),1,IF(AND($B$4&lt;=G105,E105="газ",'Данные и  результаты'!$I$14=1,H105=5,'Данные и  результаты'!$I$18=5),1,IF(AND($B$4&lt;=G105,E105="ж.топливо",'Данные и  результаты'!$I$14=2,H105=5,'Данные и  результаты'!$I$18=5),1,0))))))</f>
        <v>0</v>
      </c>
      <c r="J105" s="11">
        <v>21</v>
      </c>
    </row>
    <row r="106" spans="1:10" x14ac:dyDescent="0.25">
      <c r="A106" s="11" t="e">
        <f>#REF!+I106</f>
        <v>#REF!</v>
      </c>
      <c r="B106" s="12">
        <v>50</v>
      </c>
      <c r="C106" s="11" t="s">
        <v>62</v>
      </c>
      <c r="D106" s="11"/>
      <c r="E106" s="15" t="s">
        <v>45</v>
      </c>
      <c r="F106" s="12">
        <v>40</v>
      </c>
      <c r="G106" s="12">
        <v>50</v>
      </c>
      <c r="H106" s="12">
        <v>5</v>
      </c>
      <c r="I106" s="12">
        <f>IF(AND($B$4&lt;=G106,E106="газ",'Данные и  результаты'!$I$14=1,H106=1,'Данные и  результаты'!$I$18=1),1,IF(AND($B$4&lt;=G106,E106="газ",'Данные и  результаты'!$I$14=1,H106=2,'Данные и  результаты'!$I$18=2),1,IF(AND($B$4&lt;=G106,E106="газ",'Данные и  результаты'!$I$14=1,H106=3,'Данные и  результаты'!$I$18=3),1,IF(AND($B$4&lt;=G106,E106="газ",'Данные и  результаты'!$I$14=1,H106=4,'Данные и  результаты'!$I$18=4),1,IF(AND($B$4&lt;=G106,E106="газ",'Данные и  результаты'!$I$14=1,H106=5,'Данные и  результаты'!$I$18=5),1,IF(AND($B$4&lt;=G106,E106="ж.топливо",'Данные и  результаты'!$I$14=2,H106=5,'Данные и  результаты'!$I$18=5),1,0))))))</f>
        <v>0</v>
      </c>
      <c r="J106" s="11">
        <v>23</v>
      </c>
    </row>
    <row r="107" spans="1:10" x14ac:dyDescent="0.25">
      <c r="A107" s="11" t="e">
        <f>A106+I107</f>
        <v>#REF!</v>
      </c>
      <c r="B107" s="12">
        <v>54</v>
      </c>
      <c r="C107" s="11" t="s">
        <v>63</v>
      </c>
      <c r="D107" s="11"/>
      <c r="E107" s="15" t="s">
        <v>45</v>
      </c>
      <c r="F107" s="12">
        <v>54</v>
      </c>
      <c r="G107" s="12">
        <v>54</v>
      </c>
      <c r="H107" s="12">
        <v>1</v>
      </c>
      <c r="I107" s="12">
        <f>IF(AND($B$4&lt;=G107,E107="газ",'Данные и  результаты'!$I$14=1,H107=1,'Данные и  результаты'!$I$18=1),1,IF(AND($B$4&lt;=G107,E107="газ",'Данные и  результаты'!$I$14=1,H107=2,'Данные и  результаты'!$I$18=2),1,IF(AND($B$4&lt;=G107,E107="газ",'Данные и  результаты'!$I$14=1,H107=3,'Данные и  результаты'!$I$18=3),1,IF(AND($B$4&lt;=G107,E107="газ",'Данные и  результаты'!$I$14=1,H107=4,'Данные и  результаты'!$I$18=4),1,IF(AND($B$4&lt;=G107,E107="газ",'Данные и  результаты'!$I$14=1,H107=5,'Данные и  результаты'!$I$18=5),1,IF(AND($B$4&lt;=G107,E107="ж.топливо",'Данные и  результаты'!$I$14=2,H107=5,'Данные и  результаты'!$I$18=5),1,0))))))</f>
        <v>0</v>
      </c>
      <c r="J107" s="11">
        <v>24</v>
      </c>
    </row>
    <row r="108" spans="1:10" x14ac:dyDescent="0.25">
      <c r="A108" s="11" t="e">
        <f>A107+I108</f>
        <v>#REF!</v>
      </c>
      <c r="B108" s="12">
        <v>54</v>
      </c>
      <c r="C108" s="11" t="s">
        <v>64</v>
      </c>
      <c r="D108" s="11"/>
      <c r="E108" s="15" t="s">
        <v>45</v>
      </c>
      <c r="F108" s="12">
        <v>27</v>
      </c>
      <c r="G108" s="12">
        <v>54</v>
      </c>
      <c r="H108" s="12">
        <v>3</v>
      </c>
      <c r="I108" s="12">
        <f>IF(AND($B$4&lt;=G108,E108="газ",'Данные и  результаты'!$I$14=1,H108=1,'Данные и  результаты'!$I$18=1),1,IF(AND($B$4&lt;=G108,E108="газ",'Данные и  результаты'!$I$14=1,H108=2,'Данные и  результаты'!$I$18=2),1,IF(AND($B$4&lt;=G108,E108="газ",'Данные и  результаты'!$I$14=1,H108=3,'Данные и  результаты'!$I$18=3),1,IF(AND($B$4&lt;=G108,E108="газ",'Данные и  результаты'!$I$14=1,H108=4,'Данные и  результаты'!$I$18=4),1,IF(AND($B$4&lt;=G108,E108="газ",'Данные и  результаты'!$I$14=1,H108=5,'Данные и  результаты'!$I$18=5),1,IF(AND($B$4&lt;=G108,E108="ж.топливо",'Данные и  результаты'!$I$14=2,H108=5,'Данные и  результаты'!$I$18=5),1,0))))))</f>
        <v>0</v>
      </c>
      <c r="J108" s="11">
        <v>25</v>
      </c>
    </row>
    <row r="109" spans="1:10" x14ac:dyDescent="0.25">
      <c r="A109" s="11" t="e">
        <f>A108+I109</f>
        <v>#REF!</v>
      </c>
      <c r="B109" s="12">
        <v>61</v>
      </c>
      <c r="C109" s="11" t="s">
        <v>77</v>
      </c>
      <c r="D109" s="11"/>
      <c r="E109" s="15" t="s">
        <v>45</v>
      </c>
      <c r="F109" s="12">
        <v>12</v>
      </c>
      <c r="G109" s="12">
        <v>61</v>
      </c>
      <c r="H109" s="12">
        <v>4</v>
      </c>
      <c r="I109" s="12">
        <f>IF(AND($B$4&lt;=G109,E109="газ",'Данные и  результаты'!$I$14=1,H109=1,'Данные и  результаты'!$I$18=1),1,IF(AND($B$4&lt;=G109,E109="газ",'Данные и  результаты'!$I$14=1,H109=2,'Данные и  результаты'!$I$18=2),1,IF(AND($B$4&lt;=G109,E109="газ",'Данные и  результаты'!$I$14=1,H109=3,'Данные и  результаты'!$I$18=3),1,IF(AND($B$4&lt;=G109,E109="газ",'Данные и  результаты'!$I$14=1,H109=4,'Данные и  результаты'!$I$18=4),1,IF(AND($B$4&lt;=G109,E109="газ",'Данные и  результаты'!$I$14=1,H109=5,'Данные и  результаты'!$I$18=5),1,IF(AND($B$4&lt;=G109,E109="ж.топливо",'Данные и  результаты'!$I$14=2,H109=5,'Данные и  результаты'!$I$18=5),1,0))))))</f>
        <v>0</v>
      </c>
      <c r="J109" s="11">
        <v>26</v>
      </c>
    </row>
    <row r="110" spans="1:10" x14ac:dyDescent="0.25">
      <c r="A110" s="11" t="e">
        <f>A109+I110</f>
        <v>#REF!</v>
      </c>
      <c r="B110" s="12">
        <v>63</v>
      </c>
      <c r="C110" s="11" t="s">
        <v>65</v>
      </c>
      <c r="D110" s="11"/>
      <c r="E110" s="15" t="s">
        <v>45</v>
      </c>
      <c r="F110" s="12">
        <v>36</v>
      </c>
      <c r="G110" s="12">
        <v>63</v>
      </c>
      <c r="H110" s="12">
        <v>3</v>
      </c>
      <c r="I110" s="12">
        <f>IF(AND($B$4&lt;=G110,E110="газ",'Данные и  результаты'!$I$14=1,H110=1,'Данные и  результаты'!$I$18=1),1,IF(AND($B$4&lt;=G110,E110="газ",'Данные и  результаты'!$I$14=1,H110=2,'Данные и  результаты'!$I$18=2),1,IF(AND($B$4&lt;=G110,E110="газ",'Данные и  результаты'!$I$14=1,H110=3,'Данные и  результаты'!$I$18=3),1,IF(AND($B$4&lt;=G110,E110="газ",'Данные и  результаты'!$I$14=1,H110=4,'Данные и  результаты'!$I$18=4),1,IF(AND($B$4&lt;=G110,E110="газ",'Данные и  результаты'!$I$14=1,H110=5,'Данные и  результаты'!$I$18=5),1,IF(AND($B$4&lt;=G110,E110="ж.топливо",'Данные и  результаты'!$I$14=2,H110=5,'Данные и  результаты'!$I$18=5),1,0))))))</f>
        <v>0</v>
      </c>
      <c r="J110" s="11">
        <v>27</v>
      </c>
    </row>
    <row r="111" spans="1:10" x14ac:dyDescent="0.25">
      <c r="A111" s="11" t="e">
        <f>#REF!+I111</f>
        <v>#REF!</v>
      </c>
      <c r="B111" s="12">
        <v>64</v>
      </c>
      <c r="C111" s="11" t="s">
        <v>66</v>
      </c>
      <c r="D111" s="11"/>
      <c r="E111" s="15" t="s">
        <v>45</v>
      </c>
      <c r="F111" s="12">
        <v>50</v>
      </c>
      <c r="G111" s="12">
        <v>64</v>
      </c>
      <c r="H111" s="12">
        <v>5</v>
      </c>
      <c r="I111" s="12">
        <f>IF(AND($B$4&lt;=G111,E111="газ",'Данные и  результаты'!$I$14=1,H111=1,'Данные и  результаты'!$I$18=1),1,IF(AND($B$4&lt;=G111,E111="газ",'Данные и  результаты'!$I$14=1,H111=2,'Данные и  результаты'!$I$18=2),1,IF(AND($B$4&lt;=G111,E111="газ",'Данные и  результаты'!$I$14=1,H111=3,'Данные и  результаты'!$I$18=3),1,IF(AND($B$4&lt;=G111,E111="газ",'Данные и  результаты'!$I$14=1,H111=4,'Данные и  результаты'!$I$18=4),1,IF(AND($B$4&lt;=G111,E111="газ",'Данные и  результаты'!$I$14=1,H111=5,'Данные и  результаты'!$I$18=5),1,IF(AND($B$4&lt;=G111,E111="ж.топливо",'Данные и  результаты'!$I$14=2,H111=5,'Данные и  результаты'!$I$18=5),1,0))))))</f>
        <v>0</v>
      </c>
      <c r="J111" s="11">
        <v>29</v>
      </c>
    </row>
    <row r="112" spans="1:10" x14ac:dyDescent="0.25">
      <c r="A112" s="11" t="e">
        <f>A111+I112</f>
        <v>#REF!</v>
      </c>
      <c r="B112" s="12">
        <v>72</v>
      </c>
      <c r="C112" s="11" t="s">
        <v>67</v>
      </c>
      <c r="D112" s="11"/>
      <c r="E112" s="15" t="s">
        <v>45</v>
      </c>
      <c r="F112" s="12">
        <v>36</v>
      </c>
      <c r="G112" s="12">
        <v>72</v>
      </c>
      <c r="H112" s="12">
        <v>3</v>
      </c>
      <c r="I112" s="12">
        <f>IF(AND($B$4&lt;=G112,E112="газ",'Данные и  результаты'!$I$14=1,H112=1,'Данные и  результаты'!$I$18=1),1,IF(AND($B$4&lt;=G112,E112="газ",'Данные и  результаты'!$I$14=1,H112=2,'Данные и  результаты'!$I$18=2),1,IF(AND($B$4&lt;=G112,E112="газ",'Данные и  результаты'!$I$14=1,H112=3,'Данные и  результаты'!$I$18=3),1,IF(AND($B$4&lt;=G112,E112="газ",'Данные и  результаты'!$I$14=1,H112=4,'Данные и  результаты'!$I$18=4),1,IF(AND($B$4&lt;=G112,E112="газ",'Данные и  результаты'!$I$14=1,H112=5,'Данные и  результаты'!$I$18=5),1,IF(AND($B$4&lt;=G112,E112="ж.топливо",'Данные и  результаты'!$I$14=2,H112=5,'Данные и  результаты'!$I$18=5),1,0))))))</f>
        <v>0</v>
      </c>
      <c r="J112" s="11">
        <v>30</v>
      </c>
    </row>
    <row r="113" spans="1:10" x14ac:dyDescent="0.25">
      <c r="A113" s="11" t="e">
        <f>#REF!+I113</f>
        <v>#REF!</v>
      </c>
      <c r="B113" s="12">
        <v>78</v>
      </c>
      <c r="C113" s="11" t="s">
        <v>68</v>
      </c>
      <c r="D113" s="11"/>
      <c r="E113" s="15" t="s">
        <v>45</v>
      </c>
      <c r="F113" s="12">
        <v>64</v>
      </c>
      <c r="G113" s="12">
        <v>78</v>
      </c>
      <c r="H113" s="12">
        <v>5</v>
      </c>
      <c r="I113" s="12">
        <f>IF(AND($B$4&lt;=G113,E113="газ",'Данные и  результаты'!$I$14=1,H113=1,'Данные и  результаты'!$I$18=1),1,IF(AND($B$4&lt;=G113,E113="газ",'Данные и  результаты'!$I$14=1,H113=2,'Данные и  результаты'!$I$18=2),1,IF(AND($B$4&lt;=G113,E113="газ",'Данные и  результаты'!$I$14=1,H113=3,'Данные и  результаты'!$I$18=3),1,IF(AND($B$4&lt;=G113,E113="газ",'Данные и  результаты'!$I$14=1,H113=4,'Данные и  результаты'!$I$18=4),1,IF(AND($B$4&lt;=G113,E113="газ",'Данные и  результаты'!$I$14=1,H113=5,'Данные и  результаты'!$I$18=5),1,IF(AND($B$4&lt;=G113,E113="ж.топливо",'Данные и  результаты'!$I$14=2,H113=5,'Данные и  результаты'!$I$18=5),1,0))))))</f>
        <v>0</v>
      </c>
      <c r="J113" s="11">
        <v>32</v>
      </c>
    </row>
    <row r="114" spans="1:10" x14ac:dyDescent="0.25">
      <c r="A114" s="11" t="e">
        <f>A113+I114</f>
        <v>#REF!</v>
      </c>
      <c r="B114" s="12">
        <v>81</v>
      </c>
      <c r="C114" s="11" t="s">
        <v>69</v>
      </c>
      <c r="D114" s="11"/>
      <c r="E114" s="15" t="s">
        <v>45</v>
      </c>
      <c r="F114" s="12">
        <v>45</v>
      </c>
      <c r="G114" s="12">
        <v>81</v>
      </c>
      <c r="H114" s="12">
        <v>3</v>
      </c>
      <c r="I114" s="12">
        <f>IF(AND($B$4&lt;=G114,E114="газ",'Данные и  результаты'!$I$14=1,H114=1,'Данные и  результаты'!$I$18=1),1,IF(AND($B$4&lt;=G114,E114="газ",'Данные и  результаты'!$I$14=1,H114=2,'Данные и  результаты'!$I$18=2),1,IF(AND($B$4&lt;=G114,E114="газ",'Данные и  результаты'!$I$14=1,H114=3,'Данные и  результаты'!$I$18=3),1,IF(AND($B$4&lt;=G114,E114="газ",'Данные и  результаты'!$I$14=1,H114=4,'Данные и  результаты'!$I$18=4),1,IF(AND($B$4&lt;=G114,E114="газ",'Данные и  результаты'!$I$14=1,H114=5,'Данные и  результаты'!$I$18=5),1,IF(AND($B$4&lt;=G114,E114="ж.топливо",'Данные и  результаты'!$I$14=2,H114=5,'Данные и  результаты'!$I$18=5),1,0))))))</f>
        <v>0</v>
      </c>
      <c r="J114" s="11">
        <v>33</v>
      </c>
    </row>
    <row r="115" spans="1:10" x14ac:dyDescent="0.25">
      <c r="A115" s="11" t="e">
        <f>A114+I115</f>
        <v>#REF!</v>
      </c>
      <c r="B115" s="12">
        <v>84</v>
      </c>
      <c r="C115" s="11" t="s">
        <v>78</v>
      </c>
      <c r="D115" s="11"/>
      <c r="E115" s="15" t="s">
        <v>45</v>
      </c>
      <c r="F115" s="12">
        <v>14</v>
      </c>
      <c r="G115" s="12">
        <v>84</v>
      </c>
      <c r="H115" s="12">
        <v>4</v>
      </c>
      <c r="I115" s="12">
        <f>IF(AND($B$4&lt;=G115,E115="газ",'Данные и  результаты'!$I$14=1,H115=1,'Данные и  результаты'!$I$18=1),1,IF(AND($B$4&lt;=G115,E115="газ",'Данные и  результаты'!$I$14=1,H115=2,'Данные и  результаты'!$I$18=2),1,IF(AND($B$4&lt;=G115,E115="газ",'Данные и  результаты'!$I$14=1,H115=3,'Данные и  результаты'!$I$18=3),1,IF(AND($B$4&lt;=G115,E115="газ",'Данные и  результаты'!$I$14=1,H115=4,'Данные и  результаты'!$I$18=4),1,IF(AND($B$4&lt;=G115,E115="газ",'Данные и  результаты'!$I$14=1,H115=5,'Данные и  результаты'!$I$18=5),1,IF(AND($B$4&lt;=G115,E115="ж.топливо",'Данные и  результаты'!$I$14=2,H115=5,'Данные и  результаты'!$I$18=5),1,0))))))</f>
        <v>0</v>
      </c>
      <c r="J115" s="11">
        <v>34</v>
      </c>
    </row>
    <row r="116" spans="1:10" x14ac:dyDescent="0.25">
      <c r="A116" s="11" t="e">
        <f>A115+I116</f>
        <v>#REF!</v>
      </c>
      <c r="B116" s="12">
        <v>90</v>
      </c>
      <c r="C116" s="11" t="s">
        <v>70</v>
      </c>
      <c r="D116" s="11"/>
      <c r="E116" s="15" t="s">
        <v>45</v>
      </c>
      <c r="F116" s="12">
        <v>45</v>
      </c>
      <c r="G116" s="12">
        <v>90</v>
      </c>
      <c r="H116" s="12">
        <v>3</v>
      </c>
      <c r="I116" s="12">
        <f>IF(AND($B$4&lt;=G116,E116="газ",'Данные и  результаты'!$I$14=1,H116=1,'Данные и  результаты'!$I$18=1),1,IF(AND($B$4&lt;=G116,E116="газ",'Данные и  результаты'!$I$14=1,H116=2,'Данные и  результаты'!$I$18=2),1,IF(AND($B$4&lt;=G116,E116="газ",'Данные и  результаты'!$I$14=1,H116=3,'Данные и  результаты'!$I$18=3),1,IF(AND($B$4&lt;=G116,E116="газ",'Данные и  результаты'!$I$14=1,H116=4,'Данные и  результаты'!$I$18=4),1,IF(AND($B$4&lt;=G116,E116="газ",'Данные и  результаты'!$I$14=1,H116=5,'Данные и  результаты'!$I$18=5),1,IF(AND($B$4&lt;=G116,E116="ж.топливо",'Данные и  результаты'!$I$14=2,H116=5,'Данные и  результаты'!$I$18=5),1,0))))))</f>
        <v>0</v>
      </c>
      <c r="J116" s="11">
        <v>35</v>
      </c>
    </row>
    <row r="117" spans="1:10" x14ac:dyDescent="0.25">
      <c r="A117" s="11" t="e">
        <f>#REF!+I117</f>
        <v>#REF!</v>
      </c>
      <c r="B117" s="12">
        <v>92</v>
      </c>
      <c r="C117" s="11" t="s">
        <v>71</v>
      </c>
      <c r="D117" s="11"/>
      <c r="E117" s="15" t="s">
        <v>45</v>
      </c>
      <c r="F117" s="12">
        <v>78</v>
      </c>
      <c r="G117" s="12">
        <v>92</v>
      </c>
      <c r="H117" s="12">
        <v>5</v>
      </c>
      <c r="I117" s="12">
        <f>IF(AND($B$4&lt;=G117,E117="газ",'Данные и  результаты'!$I$14=1,H117=1,'Данные и  результаты'!$I$18=1),1,IF(AND($B$4&lt;=G117,E117="газ",'Данные и  результаты'!$I$14=1,H117=2,'Данные и  результаты'!$I$18=2),1,IF(AND($B$4&lt;=G117,E117="газ",'Данные и  результаты'!$I$14=1,H117=3,'Данные и  результаты'!$I$18=3),1,IF(AND($B$4&lt;=G117,E117="газ",'Данные и  результаты'!$I$14=1,H117=4,'Данные и  результаты'!$I$18=4),1,IF(AND($B$4&lt;=G117,E117="газ",'Данные и  результаты'!$I$14=1,H117=5,'Данные и  результаты'!$I$18=5),1,IF(AND($B$4&lt;=G117,E117="ж.топливо",'Данные и  результаты'!$I$14=2,H117=5,'Данные и  результаты'!$I$18=5),1,0))))))</f>
        <v>0</v>
      </c>
      <c r="J117" s="11">
        <v>37</v>
      </c>
    </row>
    <row r="118" spans="1:10" x14ac:dyDescent="0.25">
      <c r="A118" s="11" t="e">
        <f>A117+I118</f>
        <v>#REF!</v>
      </c>
      <c r="B118" s="12">
        <v>99</v>
      </c>
      <c r="C118" s="11" t="s">
        <v>72</v>
      </c>
      <c r="D118" s="11"/>
      <c r="E118" s="15" t="s">
        <v>45</v>
      </c>
      <c r="F118" s="12">
        <v>54</v>
      </c>
      <c r="G118" s="12">
        <v>99</v>
      </c>
      <c r="H118" s="12">
        <v>3</v>
      </c>
      <c r="I118" s="12">
        <f>IF(AND($B$4&lt;=G118,E118="газ",'Данные и  результаты'!$I$14=1,H118=1,'Данные и  результаты'!$I$18=1),1,IF(AND($B$4&lt;=G118,E118="газ",'Данные и  результаты'!$I$14=1,H118=2,'Данные и  результаты'!$I$18=2),1,IF(AND($B$4&lt;=G118,E118="газ",'Данные и  результаты'!$I$14=1,H118=3,'Данные и  результаты'!$I$18=3),1,IF(AND($B$4&lt;=G118,E118="газ",'Данные и  результаты'!$I$14=1,H118=4,'Данные и  результаты'!$I$18=4),1,IF(AND($B$4&lt;=G118,E118="газ",'Данные и  результаты'!$I$14=1,H118=5,'Данные и  результаты'!$I$18=5),1,IF(AND($B$4&lt;=G118,E118="ж.топливо",'Данные и  результаты'!$I$14=2,H118=5,'Данные и  результаты'!$I$18=5),1,0))))))</f>
        <v>0</v>
      </c>
      <c r="J118" s="11">
        <v>38</v>
      </c>
    </row>
    <row r="119" spans="1:10" x14ac:dyDescent="0.25">
      <c r="A119" s="11" t="e">
        <f>#REF!+I119</f>
        <v>#REF!</v>
      </c>
      <c r="B119" s="12">
        <v>100</v>
      </c>
      <c r="C119" s="11" t="s">
        <v>73</v>
      </c>
      <c r="D119" s="11"/>
      <c r="E119" s="15" t="s">
        <v>45</v>
      </c>
      <c r="F119" s="12">
        <v>92</v>
      </c>
      <c r="G119" s="12">
        <v>100</v>
      </c>
      <c r="H119" s="12">
        <v>5</v>
      </c>
      <c r="I119" s="12">
        <f>IF(AND($B$4&lt;=G119,E119="газ",'Данные и  результаты'!$I$14=1,H119=1,'Данные и  результаты'!$I$18=1),1,IF(AND($B$4&lt;=G119,E119="газ",'Данные и  результаты'!$I$14=1,H119=2,'Данные и  результаты'!$I$18=2),1,IF(AND($B$4&lt;=G119,E119="газ",'Данные и  результаты'!$I$14=1,H119=3,'Данные и  результаты'!$I$18=3),1,IF(AND($B$4&lt;=G119,E119="газ",'Данные и  результаты'!$I$14=1,H119=4,'Данные и  результаты'!$I$18=4),1,IF(AND($B$4&lt;=G119,E119="газ",'Данные и  результаты'!$I$14=1,H119=5,'Данные и  результаты'!$I$18=5),1,IF(AND($B$4&lt;=G119,E119="ж.топливо",'Данные и  результаты'!$I$14=2,H119=5,'Данные и  результаты'!$I$18=5),1,0))))))</f>
        <v>0</v>
      </c>
      <c r="J119" s="11">
        <v>40</v>
      </c>
    </row>
    <row r="120" spans="1:10" x14ac:dyDescent="0.25">
      <c r="A120" s="11" t="e">
        <f>A119+I120</f>
        <v>#REF!</v>
      </c>
      <c r="B120" s="12">
        <v>107</v>
      </c>
      <c r="C120" s="11" t="s">
        <v>79</v>
      </c>
      <c r="D120" s="11"/>
      <c r="E120" s="15" t="s">
        <v>45</v>
      </c>
      <c r="F120" s="12">
        <v>17</v>
      </c>
      <c r="G120" s="12">
        <v>107</v>
      </c>
      <c r="H120" s="12">
        <v>4</v>
      </c>
      <c r="I120" s="12">
        <f>IF(AND($B$4&lt;=G120,E120="газ",'Данные и  результаты'!$I$14=1,H120=1,'Данные и  результаты'!$I$18=1),1,IF(AND($B$4&lt;=G120,E120="газ",'Данные и  результаты'!$I$14=1,H120=2,'Данные и  результаты'!$I$18=2),1,IF(AND($B$4&lt;=G120,E120="газ",'Данные и  результаты'!$I$14=1,H120=3,'Данные и  результаты'!$I$18=3),1,IF(AND($B$4&lt;=G120,E120="газ",'Данные и  результаты'!$I$14=1,H120=4,'Данные и  результаты'!$I$18=4),1,IF(AND($B$4&lt;=G120,E120="газ",'Данные и  результаты'!$I$14=1,H120=5,'Данные и  результаты'!$I$18=5),1,IF(AND($B$4&lt;=G120,E120="ж.топливо",'Данные и  результаты'!$I$14=2,H120=5,'Данные и  результаты'!$I$18=5),1,0))))))</f>
        <v>0</v>
      </c>
      <c r="J120" s="11">
        <v>41</v>
      </c>
    </row>
    <row r="121" spans="1:10" x14ac:dyDescent="0.25">
      <c r="A121" s="11" t="e">
        <f>A120+I121</f>
        <v>#REF!</v>
      </c>
      <c r="B121" s="12">
        <v>108</v>
      </c>
      <c r="C121" s="11" t="s">
        <v>74</v>
      </c>
      <c r="D121" s="11"/>
      <c r="E121" s="15" t="s">
        <v>45</v>
      </c>
      <c r="F121" s="12">
        <v>54</v>
      </c>
      <c r="G121" s="12">
        <v>108</v>
      </c>
      <c r="H121" s="12">
        <v>3</v>
      </c>
      <c r="I121" s="12">
        <f>IF(AND($B$4&lt;=G121,E121="газ",'Данные и  результаты'!$I$14=1,H121=1,'Данные и  результаты'!$I$18=1),1,IF(AND($B$4&lt;=G121,E121="газ",'Данные и  результаты'!$I$14=1,H121=2,'Данные и  результаты'!$I$18=2),1,IF(AND($B$4&lt;=G121,E121="газ",'Данные и  результаты'!$I$14=1,H121=3,'Данные и  результаты'!$I$18=3),1,IF(AND($B$4&lt;=G121,E121="газ",'Данные и  результаты'!$I$14=1,H121=4,'Данные и  результаты'!$I$18=4),1,IF(AND($B$4&lt;=G121,E121="газ",'Данные и  результаты'!$I$14=1,H121=5,'Данные и  результаты'!$I$18=5),1,IF(AND($B$4&lt;=G121,E121="ж.топливо",'Данные и  результаты'!$I$14=2,H121=5,'Данные и  результаты'!$I$18=5),1,0))))))</f>
        <v>0</v>
      </c>
      <c r="J121" s="11">
        <v>42</v>
      </c>
    </row>
    <row r="122" spans="1:10" x14ac:dyDescent="0.25">
      <c r="A122" s="11" t="e">
        <f>A121+I122</f>
        <v>#REF!</v>
      </c>
      <c r="B122" s="12">
        <v>117</v>
      </c>
      <c r="C122" s="11" t="s">
        <v>75</v>
      </c>
      <c r="D122" s="11"/>
      <c r="E122" s="15" t="s">
        <v>45</v>
      </c>
      <c r="F122" s="12">
        <v>54</v>
      </c>
      <c r="G122" s="12">
        <v>117</v>
      </c>
      <c r="H122" s="12">
        <v>3</v>
      </c>
      <c r="I122" s="12">
        <f>IF(AND($B$4&lt;=G122,E122="газ",'Данные и  результаты'!$I$14=1,H122=1,'Данные и  результаты'!$I$18=1),1,IF(AND($B$4&lt;=G122,E122="газ",'Данные и  результаты'!$I$14=1,H122=2,'Данные и  результаты'!$I$18=2),1,IF(AND($B$4&lt;=G122,E122="газ",'Данные и  результаты'!$I$14=1,H122=3,'Данные и  результаты'!$I$18=3),1,IF(AND($B$4&lt;=G122,E122="газ",'Данные и  результаты'!$I$14=1,H122=4,'Данные и  результаты'!$I$18=4),1,IF(AND($B$4&lt;=G122,E122="газ",'Данные и  результаты'!$I$14=1,H122=5,'Данные и  результаты'!$I$18=5),1,IF(AND($B$4&lt;=G122,E122="ж.топливо",'Данные и  результаты'!$I$14=2,H122=5,'Данные и  результаты'!$I$18=5),1,0))))))</f>
        <v>0</v>
      </c>
      <c r="J122" s="11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Данные и  результаты</vt:lpstr>
      <vt:lpstr>Расчеты и текст</vt:lpstr>
      <vt:lpstr>Котлы</vt:lpstr>
      <vt:lpstr>Все</vt:lpstr>
      <vt:lpstr>артикулы котл+пан.</vt:lpstr>
      <vt:lpstr>'Данные и  результаты'!Область_печати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</dc:creator>
  <cp:lastModifiedBy>Пользователь Windows</cp:lastModifiedBy>
  <cp:lastPrinted>2017-12-07T13:12:10Z</cp:lastPrinted>
  <dcterms:created xsi:type="dcterms:W3CDTF">2011-09-26T16:20:46Z</dcterms:created>
  <dcterms:modified xsi:type="dcterms:W3CDTF">2018-06-19T13:06:52Z</dcterms:modified>
</cp:coreProperties>
</file>