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255" windowHeight="8160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<sst xmlns="http://schemas.openxmlformats.org/spreadsheetml/2006/main" count="39" uniqueCount="39">
  <si>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Исполнение сметы расходов   за  2016 год</t>
  </si>
  <si>
    <t>Статьи сметы</t>
  </si>
  <si>
    <t>Плановые</t>
  </si>
  <si>
    <t xml:space="preserve">Фактические  </t>
  </si>
  <si>
    <t>Экономия / перерасход</t>
  </si>
  <si>
    <t>сч. 70 / 69</t>
  </si>
  <si>
    <t>сч. 71</t>
  </si>
  <si>
    <t>сч.  60</t>
  </si>
  <si>
    <t>сч.  51</t>
  </si>
  <si>
    <t>итого</t>
  </si>
  <si>
    <t>Текущий ремонт  :</t>
  </si>
  <si>
    <t>В месяц</t>
  </si>
  <si>
    <t xml:space="preserve"> В  год </t>
  </si>
  <si>
    <r>
      <rPr>
        <b/>
        <sz val="12"/>
        <rFont val="Arial Cyr"/>
        <family val="0"/>
      </rPr>
      <t xml:space="preserve">Текущий ремонт </t>
    </r>
    <r>
      <rPr>
        <sz val="12"/>
        <rFont val="Arial Cyr"/>
        <family val="0"/>
      </rPr>
      <t xml:space="preserve">(конструктивных элементов здания, внутридомового инженерного оборудования )  </t>
    </r>
    <r>
      <rPr>
        <b/>
        <sz val="12"/>
        <rFont val="Arial Cyr"/>
        <family val="0"/>
      </rPr>
      <t xml:space="preserve">         в т.ч.:</t>
    </r>
  </si>
  <si>
    <t>УК Техкомфорт</t>
  </si>
  <si>
    <t xml:space="preserve">услуги сторонних организаций  </t>
  </si>
  <si>
    <t>др. затраты на ремонт (транспортные расходы, материал, инструмент)</t>
  </si>
  <si>
    <t>Итого расходы по текущему ремонту</t>
  </si>
  <si>
    <t>Обслуживание и содержание жилья :</t>
  </si>
  <si>
    <t xml:space="preserve">По договору с УК Техкомфорт  в т.ч.внутридомовое оборудование в т.ч. аварийное обслуживание </t>
  </si>
  <si>
    <t xml:space="preserve">уборка придомовой территории ( в .т.ч. Зарплата дворника, инветарь и т.п.) </t>
  </si>
  <si>
    <t>уборка МОП ( в т.ч. Зарплата + налоги)</t>
  </si>
  <si>
    <t>обслуживание общедомовых приборов учета</t>
  </si>
  <si>
    <t>обслуживание лифтов (в т.ч. Техническое освидетельствование, проведение электроизмерений)</t>
  </si>
  <si>
    <t>зарплата+налоги диспетчеров, рабочий по обслуживанию здания</t>
  </si>
  <si>
    <t>обслуживание мусоропровода + вывоз мусора, крупногабаритного мусора</t>
  </si>
  <si>
    <t>дератизация и дезинсекция подвалов</t>
  </si>
  <si>
    <t>зарплата АУП (бухгалтер, паспортист, председатель ТСЖ +налоги)</t>
  </si>
  <si>
    <t>оплата банковских услуг, связь, Интернет, налоговая отчетность, консалтинг</t>
  </si>
  <si>
    <t>Расходы на проведение собраний</t>
  </si>
  <si>
    <t>Юридические услуги, судебные издержки</t>
  </si>
  <si>
    <t>Комиссия банка за прием платежей</t>
  </si>
  <si>
    <t>канцтовары, обслуживание компьютерных программ, офисной техники, ризограф, и пр.</t>
  </si>
  <si>
    <t>прочие неучтенные расходы</t>
  </si>
  <si>
    <t xml:space="preserve"> Штрафы по исковому заявлению</t>
  </si>
  <si>
    <t>Итого расходы по содержанию жилья</t>
  </si>
  <si>
    <t xml:space="preserve">Итого расходов </t>
  </si>
  <si>
    <t>нач</t>
  </si>
  <si>
    <t>пени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</si>
</sst>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р_._-;\-* #,##0_р_._-;_-* &quot;-&quot;??_р_._-;_-@_-"/>
    <numFmt numFmtId="165" formatCode="_-* #,##0.00_р_._-;\-* #,##0.00_р_._-;_-* &quot;-&quot;??_р_._-;_-@_-"/>
  </numFmts>
  <fonts count="24">
    <font>
      <sz val="11"/>
      <color indexed="8"/>
      <name val="Calibri"/>
      <family val="2"/>
    </font>
    <font>
      <b/>
      <sz val="16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sz val="13"/>
      <name val="Arial Cyr"/>
      <family val="0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4" fillId="24" borderId="11" xfId="0" applyFont="1" applyFill="1" applyBorder="1" applyAlignment="1">
      <alignment/>
    </xf>
    <xf numFmtId="0" fontId="3" fillId="0" borderId="11" xfId="0" applyFont="1" applyBorder="1" applyAlignment="1">
      <alignment horizontal="left" vertical="center" wrapText="1"/>
    </xf>
    <xf numFmtId="164" fontId="3" fillId="0" borderId="11" xfId="59" applyNumberFormat="1" applyFont="1" applyBorder="1" applyAlignment="1">
      <alignment vertical="center"/>
    </xf>
    <xf numFmtId="164" fontId="0" fillId="0" borderId="11" xfId="59" applyNumberFormat="1" applyFont="1" applyBorder="1" applyAlignment="1">
      <alignment/>
    </xf>
    <xf numFmtId="0" fontId="3" fillId="0" borderId="11" xfId="0" applyFont="1" applyBorder="1" applyAlignment="1">
      <alignment vertical="center"/>
    </xf>
    <xf numFmtId="164" fontId="3" fillId="0" borderId="0" xfId="59" applyNumberFormat="1" applyFont="1" applyAlignment="1">
      <alignment vertical="center"/>
    </xf>
    <xf numFmtId="0" fontId="3" fillId="0" borderId="11" xfId="0" applyFont="1" applyBorder="1" applyAlignment="1">
      <alignment vertical="center" wrapText="1"/>
    </xf>
    <xf numFmtId="0" fontId="2" fillId="24" borderId="11" xfId="0" applyFont="1" applyFill="1" applyBorder="1" applyAlignment="1">
      <alignment vertical="center" wrapText="1"/>
    </xf>
    <xf numFmtId="164" fontId="2" fillId="24" borderId="11" xfId="59" applyNumberFormat="1" applyFont="1" applyFill="1" applyBorder="1" applyAlignment="1">
      <alignment horizontal="center" vertical="center"/>
    </xf>
    <xf numFmtId="164" fontId="5" fillId="0" borderId="11" xfId="59" applyNumberFormat="1" applyFont="1" applyBorder="1" applyAlignment="1">
      <alignment/>
    </xf>
    <xf numFmtId="164" fontId="5" fillId="0" borderId="0" xfId="0" applyNumberFormat="1" applyFont="1" applyAlignment="1">
      <alignment/>
    </xf>
    <xf numFmtId="0" fontId="5" fillId="0" borderId="0" xfId="0" applyFont="1" applyAlignment="1">
      <alignment/>
    </xf>
    <xf numFmtId="164" fontId="3" fillId="0" borderId="11" xfId="59" applyNumberFormat="1" applyFont="1" applyBorder="1" applyAlignment="1">
      <alignment horizontal="center" vertical="center" wrapText="1"/>
    </xf>
    <xf numFmtId="0" fontId="2" fillId="24" borderId="11" xfId="0" applyFont="1" applyFill="1" applyBorder="1" applyAlignment="1">
      <alignment vertical="center"/>
    </xf>
    <xf numFmtId="164" fontId="2" fillId="24" borderId="12" xfId="59" applyNumberFormat="1" applyFont="1" applyFill="1" applyBorder="1" applyAlignment="1">
      <alignment vertical="center" wrapText="1"/>
    </xf>
    <xf numFmtId="164" fontId="2" fillId="0" borderId="11" xfId="59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164" fontId="3" fillId="0" borderId="0" xfId="59" applyNumberFormat="1" applyFont="1" applyBorder="1" applyAlignment="1">
      <alignment horizontal="center" vertical="center" wrapText="1"/>
    </xf>
    <xf numFmtId="164" fontId="6" fillId="0" borderId="0" xfId="59" applyNumberFormat="1" applyFont="1" applyBorder="1" applyAlignment="1">
      <alignment horizontal="center" vertical="center" wrapText="1"/>
    </xf>
    <xf numFmtId="164" fontId="6" fillId="0" borderId="0" xfId="59" applyNumberFormat="1" applyFont="1" applyAlignment="1">
      <alignment vertical="center"/>
    </xf>
    <xf numFmtId="0" fontId="6" fillId="0" borderId="0" xfId="0" applyFont="1" applyAlignment="1">
      <alignment/>
    </xf>
    <xf numFmtId="43" fontId="7" fillId="0" borderId="0" xfId="59" applyFont="1" applyBorder="1" applyAlignment="1">
      <alignment/>
    </xf>
    <xf numFmtId="43" fontId="7" fillId="0" borderId="0" xfId="59" applyFont="1" applyBorder="1" applyAlignment="1">
      <alignment horizontal="center" vertical="center" wrapText="1"/>
    </xf>
    <xf numFmtId="43" fontId="7" fillId="0" borderId="0" xfId="59" applyFont="1" applyFill="1" applyBorder="1" applyAlignment="1">
      <alignment/>
    </xf>
    <xf numFmtId="43" fontId="7" fillId="0" borderId="0" xfId="59" applyFont="1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3" fillId="0" borderId="11" xfId="59" applyNumberFormat="1" applyFont="1" applyBorder="1" applyAlignment="1">
      <alignment horizontal="center" vertical="center"/>
    </xf>
    <xf numFmtId="164" fontId="3" fillId="0" borderId="11" xfId="59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2" fillId="24" borderId="11" xfId="0" applyFont="1" applyFill="1" applyBorder="1" applyAlignment="1">
      <alignment horizontal="center" vertical="center"/>
    </xf>
    <xf numFmtId="164" fontId="2" fillId="24" borderId="11" xfId="59" applyNumberFormat="1" applyFont="1" applyFill="1" applyBorder="1" applyAlignment="1">
      <alignment horizontal="center" vertical="center" wrapText="1"/>
    </xf>
    <xf numFmtId="164" fontId="2" fillId="0" borderId="11" xfId="59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zoomScalePageLayoutView="0" workbookViewId="0" topLeftCell="A1">
      <selection activeCell="A25" sqref="A25"/>
    </sheetView>
  </sheetViews>
  <sheetFormatPr defaultColWidth="9.140625" defaultRowHeight="15"/>
  <cols>
    <col min="1" max="1" width="49.28125" style="0" customWidth="1"/>
    <col min="2" max="2" width="20.28125" style="0" hidden="1" customWidth="1"/>
    <col min="3" max="3" width="13.8515625" style="0" hidden="1" customWidth="1"/>
    <col min="4" max="4" width="14.57421875" style="0" hidden="1" customWidth="1"/>
    <col min="5" max="5" width="18.28125" style="24" customWidth="1"/>
    <col min="6" max="6" width="17.7109375" style="23" hidden="1" customWidth="1"/>
    <col min="7" max="7" width="14.28125" style="23" hidden="1" customWidth="1"/>
    <col min="8" max="8" width="18.8515625" style="24" hidden="1" customWidth="1"/>
    <col min="9" max="9" width="16.421875" style="24" hidden="1" customWidth="1"/>
    <col min="10" max="10" width="18.7109375" style="24" customWidth="1"/>
    <col min="11" max="11" width="17.57421875" style="24" customWidth="1"/>
    <col min="12" max="12" width="0" style="0" hidden="1" customWidth="1"/>
    <col min="13" max="13" width="11.7109375" style="0" bestFit="1" customWidth="1"/>
  </cols>
  <sheetData>
    <row r="1" spans="1:12" ht="33.7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1"/>
    </row>
    <row r="2" spans="1:12" ht="15.75">
      <c r="A2" s="32" t="s">
        <v>1</v>
      </c>
      <c r="B2" s="2"/>
      <c r="C2" s="2"/>
      <c r="D2" s="2"/>
      <c r="E2" s="34" t="s">
        <v>2</v>
      </c>
      <c r="F2" s="36" t="s">
        <v>3</v>
      </c>
      <c r="G2" s="36"/>
      <c r="H2" s="36"/>
      <c r="I2" s="36"/>
      <c r="J2" s="36"/>
      <c r="K2" s="37" t="s">
        <v>4</v>
      </c>
      <c r="L2" s="3"/>
    </row>
    <row r="3" spans="1:12" ht="15.75">
      <c r="A3" s="33"/>
      <c r="B3" s="2"/>
      <c r="C3" s="2"/>
      <c r="D3" s="2"/>
      <c r="E3" s="35"/>
      <c r="F3" s="38" t="s">
        <v>5</v>
      </c>
      <c r="G3" s="38" t="s">
        <v>6</v>
      </c>
      <c r="H3" s="38" t="s">
        <v>7</v>
      </c>
      <c r="I3" s="38" t="s">
        <v>8</v>
      </c>
      <c r="J3" s="38" t="s">
        <v>9</v>
      </c>
      <c r="K3" s="37"/>
      <c r="L3" s="3"/>
    </row>
    <row r="4" spans="1:12" ht="18">
      <c r="A4" s="2" t="s">
        <v>10</v>
      </c>
      <c r="B4" s="39" t="s">
        <v>11</v>
      </c>
      <c r="C4" s="39"/>
      <c r="D4" s="39" t="s">
        <v>12</v>
      </c>
      <c r="E4" s="39"/>
      <c r="F4" s="38"/>
      <c r="G4" s="38"/>
      <c r="H4" s="38"/>
      <c r="I4" s="38"/>
      <c r="J4" s="38"/>
      <c r="K4" s="37"/>
      <c r="L4" s="4"/>
    </row>
    <row r="5" spans="1:12" ht="56.25" customHeight="1">
      <c r="A5" s="5" t="s">
        <v>13</v>
      </c>
      <c r="B5" s="40">
        <f>B6+B7+B8</f>
        <v>348000</v>
      </c>
      <c r="C5" s="40"/>
      <c r="D5" s="41"/>
      <c r="E5" s="41"/>
      <c r="F5" s="6"/>
      <c r="G5" s="6"/>
      <c r="H5" s="6"/>
      <c r="I5" s="6"/>
      <c r="J5" s="6"/>
      <c r="K5" s="6"/>
      <c r="L5" s="7"/>
    </row>
    <row r="6" spans="1:12" ht="15">
      <c r="A6" s="5" t="s">
        <v>14</v>
      </c>
      <c r="B6" s="40">
        <v>83000</v>
      </c>
      <c r="C6" s="40"/>
      <c r="D6" s="40">
        <f>B6*12</f>
        <v>996000</v>
      </c>
      <c r="E6" s="40"/>
      <c r="F6" s="6"/>
      <c r="G6" s="6"/>
      <c r="H6" s="6">
        <v>197507</v>
      </c>
      <c r="I6" s="6"/>
      <c r="J6" s="6">
        <f>F6+G6+H6+I6</f>
        <v>197507</v>
      </c>
      <c r="K6" s="6">
        <f>D6-J6</f>
        <v>798493</v>
      </c>
      <c r="L6" s="7"/>
    </row>
    <row r="7" spans="1:12" ht="15">
      <c r="A7" s="8" t="s">
        <v>15</v>
      </c>
      <c r="B7" s="42">
        <v>250000</v>
      </c>
      <c r="C7" s="42"/>
      <c r="D7" s="40">
        <f>B7*12</f>
        <v>3000000</v>
      </c>
      <c r="E7" s="40"/>
      <c r="F7" s="9"/>
      <c r="G7" s="6"/>
      <c r="H7" s="6">
        <v>2710506</v>
      </c>
      <c r="I7" s="6"/>
      <c r="J7" s="6">
        <f>F7+G7+H7+I7</f>
        <v>2710506</v>
      </c>
      <c r="K7" s="6">
        <f>D7-J7</f>
        <v>289494</v>
      </c>
      <c r="L7" s="7"/>
    </row>
    <row r="8" spans="1:12" ht="30">
      <c r="A8" s="10" t="s">
        <v>16</v>
      </c>
      <c r="B8" s="42">
        <v>15000</v>
      </c>
      <c r="C8" s="42"/>
      <c r="D8" s="42">
        <f>B8*12</f>
        <v>180000</v>
      </c>
      <c r="E8" s="42"/>
      <c r="F8" s="6">
        <v>104429</v>
      </c>
      <c r="G8" s="6">
        <v>0</v>
      </c>
      <c r="H8" s="6">
        <v>0</v>
      </c>
      <c r="I8" s="6"/>
      <c r="J8" s="6">
        <f aca="true" t="shared" si="0" ref="J8:J27">F8+G8+H8+I8</f>
        <v>104429</v>
      </c>
      <c r="K8" s="6">
        <f>D8-J8</f>
        <v>75571</v>
      </c>
      <c r="L8" s="7"/>
    </row>
    <row r="9" spans="1:13" s="15" customFormat="1" ht="15.75">
      <c r="A9" s="11" t="s">
        <v>17</v>
      </c>
      <c r="B9" s="12"/>
      <c r="C9" s="12"/>
      <c r="D9" s="12"/>
      <c r="E9" s="12">
        <f>SUM(D6:E8)</f>
        <v>4176000</v>
      </c>
      <c r="F9" s="12">
        <f aca="true" t="shared" si="1" ref="F9:K9">SUM(F6:F8)</f>
        <v>104429</v>
      </c>
      <c r="G9" s="12">
        <f t="shared" si="1"/>
        <v>0</v>
      </c>
      <c r="H9" s="12">
        <f t="shared" si="1"/>
        <v>2908013</v>
      </c>
      <c r="I9" s="12">
        <f t="shared" si="1"/>
        <v>0</v>
      </c>
      <c r="J9" s="12">
        <f t="shared" si="1"/>
        <v>3012442</v>
      </c>
      <c r="K9" s="12">
        <f t="shared" si="1"/>
        <v>1163558</v>
      </c>
      <c r="L9" s="13"/>
      <c r="M9" s="14"/>
    </row>
    <row r="10" spans="1:12" ht="15.75">
      <c r="A10" s="2" t="s">
        <v>18</v>
      </c>
      <c r="B10" s="2"/>
      <c r="C10" s="2"/>
      <c r="D10" s="2"/>
      <c r="E10" s="2"/>
      <c r="F10" s="6"/>
      <c r="G10" s="6"/>
      <c r="H10" s="6"/>
      <c r="I10" s="6"/>
      <c r="J10" s="6">
        <f t="shared" si="0"/>
        <v>0</v>
      </c>
      <c r="K10" s="6">
        <f aca="true" t="shared" si="2" ref="K10:K27">D10-J10</f>
        <v>0</v>
      </c>
      <c r="L10" s="7"/>
    </row>
    <row r="11" spans="1:12" ht="48" customHeight="1">
      <c r="A11" s="10" t="s">
        <v>19</v>
      </c>
      <c r="B11" s="42">
        <v>75000</v>
      </c>
      <c r="C11" s="42"/>
      <c r="D11" s="42">
        <f>B11*12</f>
        <v>900000</v>
      </c>
      <c r="E11" s="42"/>
      <c r="F11" s="6"/>
      <c r="G11" s="6"/>
      <c r="H11" s="6">
        <v>900000</v>
      </c>
      <c r="I11" s="6"/>
      <c r="J11" s="6">
        <f t="shared" si="0"/>
        <v>900000</v>
      </c>
      <c r="K11" s="6">
        <f t="shared" si="2"/>
        <v>0</v>
      </c>
      <c r="L11" s="7"/>
    </row>
    <row r="12" spans="1:12" ht="33.75" customHeight="1">
      <c r="A12" s="5" t="s">
        <v>20</v>
      </c>
      <c r="B12" s="42">
        <v>20000</v>
      </c>
      <c r="C12" s="42"/>
      <c r="D12" s="42">
        <f>B12*12</f>
        <v>240000</v>
      </c>
      <c r="E12" s="42"/>
      <c r="F12" s="6">
        <v>236136</v>
      </c>
      <c r="G12" s="6"/>
      <c r="H12" s="6">
        <v>24750</v>
      </c>
      <c r="I12" s="6"/>
      <c r="J12" s="6">
        <f t="shared" si="0"/>
        <v>260886</v>
      </c>
      <c r="K12" s="6">
        <f t="shared" si="2"/>
        <v>-20886</v>
      </c>
      <c r="L12" s="7"/>
    </row>
    <row r="13" spans="1:12" ht="15">
      <c r="A13" s="8" t="s">
        <v>21</v>
      </c>
      <c r="B13" s="42">
        <v>27353</v>
      </c>
      <c r="C13" s="42"/>
      <c r="D13" s="42">
        <v>328236</v>
      </c>
      <c r="E13" s="42"/>
      <c r="F13" s="6">
        <v>361178</v>
      </c>
      <c r="G13" s="6"/>
      <c r="H13" s="6"/>
      <c r="I13" s="6"/>
      <c r="J13" s="6">
        <f t="shared" si="0"/>
        <v>361178</v>
      </c>
      <c r="K13" s="6">
        <f t="shared" si="2"/>
        <v>-32942</v>
      </c>
      <c r="L13" s="7"/>
    </row>
    <row r="14" spans="1:12" ht="30">
      <c r="A14" s="10" t="s">
        <v>22</v>
      </c>
      <c r="B14" s="42">
        <v>1800</v>
      </c>
      <c r="C14" s="42"/>
      <c r="D14" s="42">
        <f>B14*12</f>
        <v>21600</v>
      </c>
      <c r="E14" s="42"/>
      <c r="F14" s="6"/>
      <c r="G14" s="6"/>
      <c r="H14" s="6">
        <v>16200</v>
      </c>
      <c r="I14" s="6"/>
      <c r="J14" s="6">
        <f t="shared" si="0"/>
        <v>16200</v>
      </c>
      <c r="K14" s="6">
        <f t="shared" si="2"/>
        <v>5400</v>
      </c>
      <c r="L14" s="7"/>
    </row>
    <row r="15" spans="1:12" ht="45">
      <c r="A15" s="10" t="s">
        <v>23</v>
      </c>
      <c r="B15" s="42">
        <v>90000</v>
      </c>
      <c r="C15" s="42"/>
      <c r="D15" s="42">
        <f>B15*12</f>
        <v>1080000</v>
      </c>
      <c r="E15" s="42"/>
      <c r="F15" s="6"/>
      <c r="G15" s="6"/>
      <c r="H15" s="6">
        <v>1064956</v>
      </c>
      <c r="I15" s="6"/>
      <c r="J15" s="6">
        <f t="shared" si="0"/>
        <v>1064956</v>
      </c>
      <c r="K15" s="6">
        <f t="shared" si="2"/>
        <v>15044</v>
      </c>
      <c r="L15" s="7"/>
    </row>
    <row r="16" spans="1:12" ht="33.75" customHeight="1">
      <c r="A16" s="5" t="s">
        <v>24</v>
      </c>
      <c r="B16" s="42">
        <v>75000</v>
      </c>
      <c r="C16" s="42"/>
      <c r="D16" s="42">
        <f>B16*13</f>
        <v>975000</v>
      </c>
      <c r="E16" s="42"/>
      <c r="F16" s="6">
        <v>846241</v>
      </c>
      <c r="G16" s="6"/>
      <c r="H16" s="6"/>
      <c r="I16" s="6"/>
      <c r="J16" s="6">
        <f t="shared" si="0"/>
        <v>846241</v>
      </c>
      <c r="K16" s="6">
        <f t="shared" si="2"/>
        <v>128759</v>
      </c>
      <c r="L16" s="7"/>
    </row>
    <row r="17" spans="1:12" ht="30">
      <c r="A17" s="10" t="s">
        <v>25</v>
      </c>
      <c r="B17" s="43">
        <v>113750</v>
      </c>
      <c r="C17" s="43"/>
      <c r="D17" s="43">
        <f>B17*12</f>
        <v>1365000</v>
      </c>
      <c r="E17" s="43"/>
      <c r="F17" s="6">
        <v>250041</v>
      </c>
      <c r="G17" s="6"/>
      <c r="H17" s="6">
        <v>1014115</v>
      </c>
      <c r="I17" s="6"/>
      <c r="J17" s="6">
        <f t="shared" si="0"/>
        <v>1264156</v>
      </c>
      <c r="K17" s="6">
        <f t="shared" si="2"/>
        <v>100844</v>
      </c>
      <c r="L17" s="7"/>
    </row>
    <row r="18" spans="1:12" ht="15">
      <c r="A18" s="8" t="s">
        <v>26</v>
      </c>
      <c r="B18" s="43">
        <v>2800</v>
      </c>
      <c r="C18" s="43"/>
      <c r="D18" s="43">
        <f>B18*12</f>
        <v>33600</v>
      </c>
      <c r="E18" s="43"/>
      <c r="F18" s="6"/>
      <c r="G18" s="6"/>
      <c r="H18" s="6">
        <v>30457</v>
      </c>
      <c r="I18" s="6"/>
      <c r="J18" s="6">
        <f t="shared" si="0"/>
        <v>30457</v>
      </c>
      <c r="K18" s="6">
        <f t="shared" si="2"/>
        <v>3143</v>
      </c>
      <c r="L18" s="7"/>
    </row>
    <row r="19" spans="1:12" ht="15">
      <c r="A19" s="44" t="s">
        <v>27</v>
      </c>
      <c r="B19" s="43">
        <v>73600</v>
      </c>
      <c r="C19" s="43"/>
      <c r="D19" s="43">
        <v>916550</v>
      </c>
      <c r="E19" s="43"/>
      <c r="F19" s="6">
        <v>898611</v>
      </c>
      <c r="G19" s="6"/>
      <c r="H19" s="6"/>
      <c r="I19" s="6"/>
      <c r="J19" s="6">
        <f t="shared" si="0"/>
        <v>898611</v>
      </c>
      <c r="K19" s="6">
        <f t="shared" si="2"/>
        <v>17939</v>
      </c>
      <c r="L19" s="7"/>
    </row>
    <row r="20" spans="1:12" ht="15">
      <c r="A20" s="44"/>
      <c r="B20" s="43">
        <f>B19*0.302</f>
        <v>22227.2</v>
      </c>
      <c r="C20" s="43"/>
      <c r="D20" s="43">
        <f>B20*13</f>
        <v>288953.60000000003</v>
      </c>
      <c r="E20" s="43"/>
      <c r="F20" s="6">
        <v>271380</v>
      </c>
      <c r="G20" s="6"/>
      <c r="H20" s="6"/>
      <c r="I20" s="6"/>
      <c r="J20" s="6">
        <f t="shared" si="0"/>
        <v>271380</v>
      </c>
      <c r="K20" s="6">
        <f t="shared" si="2"/>
        <v>17573.600000000035</v>
      </c>
      <c r="L20" s="7"/>
    </row>
    <row r="21" spans="1:12" ht="30">
      <c r="A21" s="10" t="s">
        <v>28</v>
      </c>
      <c r="B21" s="43">
        <v>15500</v>
      </c>
      <c r="C21" s="43"/>
      <c r="D21" s="43">
        <f>B21*12</f>
        <v>186000</v>
      </c>
      <c r="E21" s="43"/>
      <c r="F21" s="6">
        <v>35485</v>
      </c>
      <c r="G21" s="6">
        <v>22194</v>
      </c>
      <c r="H21" s="6">
        <v>62295</v>
      </c>
      <c r="I21" s="6">
        <v>32504</v>
      </c>
      <c r="J21" s="6">
        <f t="shared" si="0"/>
        <v>152478</v>
      </c>
      <c r="K21" s="6">
        <f t="shared" si="2"/>
        <v>33522</v>
      </c>
      <c r="L21" s="7"/>
    </row>
    <row r="22" spans="1:12" ht="15">
      <c r="A22" s="10" t="s">
        <v>29</v>
      </c>
      <c r="B22" s="43"/>
      <c r="C22" s="43"/>
      <c r="D22" s="43">
        <v>11500</v>
      </c>
      <c r="E22" s="43"/>
      <c r="F22" s="6"/>
      <c r="G22" s="6">
        <v>10326</v>
      </c>
      <c r="H22" s="6">
        <v>9480</v>
      </c>
      <c r="I22" s="6"/>
      <c r="J22" s="6">
        <f t="shared" si="0"/>
        <v>19806</v>
      </c>
      <c r="K22" s="6">
        <f t="shared" si="2"/>
        <v>-8306</v>
      </c>
      <c r="L22" s="7"/>
    </row>
    <row r="23" spans="1:12" ht="15">
      <c r="A23" s="10" t="s">
        <v>30</v>
      </c>
      <c r="B23" s="43">
        <v>19000</v>
      </c>
      <c r="C23" s="43"/>
      <c r="D23" s="43">
        <f>B23*12</f>
        <v>228000</v>
      </c>
      <c r="E23" s="43"/>
      <c r="F23" s="6"/>
      <c r="G23" s="6"/>
      <c r="H23" s="6">
        <v>204020</v>
      </c>
      <c r="I23" s="6"/>
      <c r="J23" s="6">
        <f t="shared" si="0"/>
        <v>204020</v>
      </c>
      <c r="K23" s="6">
        <f t="shared" si="2"/>
        <v>23980</v>
      </c>
      <c r="L23" s="7"/>
    </row>
    <row r="24" spans="1:12" ht="15">
      <c r="A24" s="10" t="s">
        <v>31</v>
      </c>
      <c r="B24" s="43">
        <v>18000</v>
      </c>
      <c r="C24" s="43"/>
      <c r="D24" s="43">
        <f>B24*12</f>
        <v>216000</v>
      </c>
      <c r="E24" s="43"/>
      <c r="F24" s="6"/>
      <c r="G24" s="6"/>
      <c r="H24" s="6"/>
      <c r="I24" s="6">
        <v>379221</v>
      </c>
      <c r="J24" s="6">
        <f t="shared" si="0"/>
        <v>379221</v>
      </c>
      <c r="K24" s="6">
        <f t="shared" si="2"/>
        <v>-163221</v>
      </c>
      <c r="L24" s="7"/>
    </row>
    <row r="25" spans="1:12" ht="30">
      <c r="A25" s="10" t="s">
        <v>32</v>
      </c>
      <c r="B25" s="43">
        <v>5000</v>
      </c>
      <c r="C25" s="43"/>
      <c r="D25" s="43">
        <f>B25*12</f>
        <v>60000</v>
      </c>
      <c r="E25" s="43"/>
      <c r="F25" s="6"/>
      <c r="G25" s="6">
        <v>18821</v>
      </c>
      <c r="H25" s="6">
        <v>148847</v>
      </c>
      <c r="I25" s="6"/>
      <c r="J25" s="6">
        <f t="shared" si="0"/>
        <v>167668</v>
      </c>
      <c r="K25" s="6">
        <f t="shared" si="2"/>
        <v>-107668</v>
      </c>
      <c r="L25" s="7"/>
    </row>
    <row r="26" spans="1:12" ht="15">
      <c r="A26" s="8" t="s">
        <v>33</v>
      </c>
      <c r="B26" s="43">
        <v>0</v>
      </c>
      <c r="C26" s="43"/>
      <c r="D26" s="43">
        <v>40000</v>
      </c>
      <c r="E26" s="43"/>
      <c r="F26" s="6">
        <v>0</v>
      </c>
      <c r="G26" s="6"/>
      <c r="H26" s="6"/>
      <c r="I26" s="6">
        <v>131924</v>
      </c>
      <c r="J26" s="6">
        <f t="shared" si="0"/>
        <v>131924</v>
      </c>
      <c r="K26" s="6">
        <f t="shared" si="2"/>
        <v>-91924</v>
      </c>
      <c r="L26" s="7"/>
    </row>
    <row r="27" spans="1:12" ht="15">
      <c r="A27" s="8" t="s">
        <v>34</v>
      </c>
      <c r="B27" s="16"/>
      <c r="C27" s="16"/>
      <c r="D27" s="16"/>
      <c r="E27" s="16"/>
      <c r="F27" s="6"/>
      <c r="G27" s="6"/>
      <c r="H27" s="6"/>
      <c r="I27" s="6">
        <v>577830</v>
      </c>
      <c r="J27" s="6">
        <f t="shared" si="0"/>
        <v>577830</v>
      </c>
      <c r="K27" s="6">
        <f t="shared" si="2"/>
        <v>-577830</v>
      </c>
      <c r="L27" s="7"/>
    </row>
    <row r="28" spans="1:13" s="15" customFormat="1" ht="15.75">
      <c r="A28" s="17" t="s">
        <v>35</v>
      </c>
      <c r="B28" s="45"/>
      <c r="C28" s="45"/>
      <c r="D28" s="46">
        <f>SUM(D11:E26)</f>
        <v>6890439.6</v>
      </c>
      <c r="E28" s="46"/>
      <c r="F28" s="18">
        <f>SUM(F12:F27)</f>
        <v>2899072</v>
      </c>
      <c r="G28" s="18">
        <f>SUM(G12:G27)</f>
        <v>51341</v>
      </c>
      <c r="H28" s="18">
        <f>SUM(H11:H27)</f>
        <v>3475120</v>
      </c>
      <c r="I28" s="18">
        <f>SUM(I11:I27)</f>
        <v>1121479</v>
      </c>
      <c r="J28" s="18">
        <f>SUM(J11:J27)</f>
        <v>7547012</v>
      </c>
      <c r="K28" s="18">
        <f>SUM(K11:K27)</f>
        <v>-656572.3999999999</v>
      </c>
      <c r="L28" s="13"/>
      <c r="M28" s="14"/>
    </row>
    <row r="29" spans="1:12" s="15" customFormat="1" ht="15.75">
      <c r="A29" s="2" t="s">
        <v>36</v>
      </c>
      <c r="B29" s="36"/>
      <c r="C29" s="36"/>
      <c r="D29" s="47">
        <f>E9+D28</f>
        <v>11066439.6</v>
      </c>
      <c r="E29" s="47"/>
      <c r="F29" s="19">
        <f>F9+F28</f>
        <v>3003501</v>
      </c>
      <c r="G29" s="19">
        <f>G9+G28</f>
        <v>51341</v>
      </c>
      <c r="H29" s="19">
        <f>H9+H28</f>
        <v>6383133</v>
      </c>
      <c r="I29" s="19">
        <f>I9+I28</f>
        <v>1121479</v>
      </c>
      <c r="J29" s="19">
        <f>SUM(F29:I29)</f>
        <v>10559454</v>
      </c>
      <c r="K29" s="19">
        <f>D29-J29</f>
        <v>506985.5999999996</v>
      </c>
      <c r="L29" s="13"/>
    </row>
    <row r="30" spans="1:5" ht="16.5">
      <c r="A30" s="20"/>
      <c r="B30" s="20"/>
      <c r="C30" s="20"/>
      <c r="D30" s="21"/>
      <c r="E30" s="22"/>
    </row>
    <row r="31" spans="1:5" ht="16.5">
      <c r="A31" s="20"/>
      <c r="B31" s="20"/>
      <c r="C31" s="20"/>
      <c r="D31" s="21"/>
      <c r="E31" s="22"/>
    </row>
    <row r="32" spans="1:5" ht="33.75" customHeight="1">
      <c r="A32" s="20"/>
      <c r="B32" s="20"/>
      <c r="C32" s="20"/>
      <c r="D32" s="21"/>
      <c r="E32" s="22"/>
    </row>
    <row r="33" spans="1:5" ht="33.75" customHeight="1">
      <c r="A33" s="20"/>
      <c r="B33" s="20"/>
      <c r="C33" s="20"/>
      <c r="D33" s="21"/>
      <c r="E33" s="22"/>
    </row>
    <row r="34" spans="1:5" ht="33.75" customHeight="1">
      <c r="A34" s="20"/>
      <c r="B34" s="20"/>
      <c r="C34" s="20"/>
      <c r="D34" s="21"/>
      <c r="E34" s="22"/>
    </row>
    <row r="35" spans="1:5" ht="33.75" customHeight="1">
      <c r="A35" s="20"/>
      <c r="B35" s="20" t="s">
        <v>37</v>
      </c>
      <c r="C35" s="25">
        <v>1633.86</v>
      </c>
      <c r="D35" s="26"/>
      <c r="E35" s="22"/>
    </row>
    <row r="36" spans="1:5" ht="33.75" customHeight="1">
      <c r="A36" s="20"/>
      <c r="B36" s="20"/>
      <c r="C36" s="25">
        <v>57729.87</v>
      </c>
      <c r="D36" s="26"/>
      <c r="E36" s="22"/>
    </row>
    <row r="37" spans="1:5" ht="33.75" customHeight="1">
      <c r="A37" s="20"/>
      <c r="B37" s="20"/>
      <c r="C37" s="25">
        <v>1294.45</v>
      </c>
      <c r="D37" s="26">
        <v>11602.21</v>
      </c>
      <c r="E37" s="22"/>
    </row>
    <row r="38" spans="1:5" ht="33.75" customHeight="1">
      <c r="A38" s="20"/>
      <c r="B38" s="20"/>
      <c r="C38" s="25">
        <v>-43118.4</v>
      </c>
      <c r="D38" s="26"/>
      <c r="E38" s="22"/>
    </row>
    <row r="39" spans="3:4" ht="33.75" customHeight="1">
      <c r="C39" s="27">
        <v>1124.04</v>
      </c>
      <c r="D39" s="28"/>
    </row>
    <row r="40" spans="3:4" ht="33.75" customHeight="1">
      <c r="C40" s="28">
        <f>SUM(C35:C39)</f>
        <v>18663.82</v>
      </c>
      <c r="D40" s="28">
        <f>SUM(D35:D39)</f>
        <v>11602.21</v>
      </c>
    </row>
    <row r="41" spans="1:12" s="24" customFormat="1" ht="33.75" customHeight="1">
      <c r="A41"/>
      <c r="B41"/>
      <c r="C41"/>
      <c r="D41" s="29">
        <f>C40-D40+C47</f>
        <v>7075.09</v>
      </c>
      <c r="F41" s="23"/>
      <c r="G41" s="23"/>
      <c r="L41"/>
    </row>
    <row r="42" spans="1:12" s="24" customFormat="1" ht="33.75" customHeight="1">
      <c r="A42"/>
      <c r="B42"/>
      <c r="C42" t="s">
        <v>38</v>
      </c>
      <c r="D42"/>
      <c r="F42" s="23"/>
      <c r="G42" s="23"/>
      <c r="L42"/>
    </row>
    <row r="43" spans="1:12" s="24" customFormat="1" ht="33.75" customHeight="1">
      <c r="A43"/>
      <c r="B43"/>
      <c r="C43">
        <v>1.71</v>
      </c>
      <c r="D43"/>
      <c r="F43" s="23"/>
      <c r="G43" s="23"/>
      <c r="L43"/>
    </row>
    <row r="44" spans="1:12" s="24" customFormat="1" ht="33.75" customHeight="1">
      <c r="A44"/>
      <c r="B44"/>
      <c r="C44">
        <v>0.1</v>
      </c>
      <c r="D44"/>
      <c r="F44" s="23"/>
      <c r="G44" s="23"/>
      <c r="L44"/>
    </row>
    <row r="45" spans="1:12" s="24" customFormat="1" ht="33.75" customHeight="1">
      <c r="A45"/>
      <c r="B45"/>
      <c r="C45">
        <v>1.67</v>
      </c>
      <c r="D45"/>
      <c r="F45" s="23"/>
      <c r="G45" s="23"/>
      <c r="L45"/>
    </row>
    <row r="46" spans="1:12" s="24" customFormat="1" ht="33.75" customHeight="1">
      <c r="A46"/>
      <c r="B46"/>
      <c r="C46">
        <v>10</v>
      </c>
      <c r="D46"/>
      <c r="F46" s="23"/>
      <c r="G46" s="23"/>
      <c r="L46"/>
    </row>
    <row r="47" spans="1:12" s="24" customFormat="1" ht="33.75" customHeight="1">
      <c r="A47"/>
      <c r="B47"/>
      <c r="C47" s="30">
        <f>SUM(C43:C46)</f>
        <v>13.48</v>
      </c>
      <c r="D47"/>
      <c r="F47" s="23"/>
      <c r="G47" s="23"/>
      <c r="L47"/>
    </row>
  </sheetData>
  <sheetProtection/>
  <mergeCells count="57">
    <mergeCell ref="B29:C29"/>
    <mergeCell ref="D29:E29"/>
    <mergeCell ref="B24:C24"/>
    <mergeCell ref="D24:E24"/>
    <mergeCell ref="B25:C25"/>
    <mergeCell ref="D25:E25"/>
    <mergeCell ref="B26:C26"/>
    <mergeCell ref="D26:E26"/>
    <mergeCell ref="B23:C23"/>
    <mergeCell ref="D23:E23"/>
    <mergeCell ref="B28:C28"/>
    <mergeCell ref="D28:E28"/>
    <mergeCell ref="B21:C21"/>
    <mergeCell ref="D21:E21"/>
    <mergeCell ref="B22:C22"/>
    <mergeCell ref="D22:E22"/>
    <mergeCell ref="B18:C18"/>
    <mergeCell ref="D18:E18"/>
    <mergeCell ref="A19:A20"/>
    <mergeCell ref="B19:C19"/>
    <mergeCell ref="D19:E19"/>
    <mergeCell ref="B20:C20"/>
    <mergeCell ref="D20:E20"/>
    <mergeCell ref="B16:C16"/>
    <mergeCell ref="D16:E16"/>
    <mergeCell ref="B17:C17"/>
    <mergeCell ref="D17:E17"/>
    <mergeCell ref="B14:C14"/>
    <mergeCell ref="D14:E14"/>
    <mergeCell ref="B15:C15"/>
    <mergeCell ref="D15:E15"/>
    <mergeCell ref="B12:C12"/>
    <mergeCell ref="D12:E12"/>
    <mergeCell ref="B13:C13"/>
    <mergeCell ref="D13:E13"/>
    <mergeCell ref="B8:C8"/>
    <mergeCell ref="D8:E8"/>
    <mergeCell ref="B11:C11"/>
    <mergeCell ref="D11:E11"/>
    <mergeCell ref="B6:C6"/>
    <mergeCell ref="D6:E6"/>
    <mergeCell ref="B7:C7"/>
    <mergeCell ref="D7:E7"/>
    <mergeCell ref="B4:C4"/>
    <mergeCell ref="D4:E4"/>
    <mergeCell ref="B5:C5"/>
    <mergeCell ref="D5:E5"/>
    <mergeCell ref="A1:K1"/>
    <mergeCell ref="A2:A3"/>
    <mergeCell ref="E2:E3"/>
    <mergeCell ref="F2:J2"/>
    <mergeCell ref="K2:K4"/>
    <mergeCell ref="F3:F4"/>
    <mergeCell ref="G3:G4"/>
    <mergeCell ref="H3:H4"/>
    <mergeCell ref="I3:I4"/>
    <mergeCell ref="J3:J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  <headerFooter alignWithMargins="0">
    <oddHeader>&amp;R&amp;"-,полужирный"Приложение 1 к отчету ревизионной комиссии за 2016 год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мищихина</dc:creator>
  <cp:keywords/>
  <dc:description/>
  <cp:lastModifiedBy>Пользователь Windows</cp:lastModifiedBy>
  <dcterms:created xsi:type="dcterms:W3CDTF">2017-06-27T10:21:34Z</dcterms:created>
  <dcterms:modified xsi:type="dcterms:W3CDTF">2021-02-01T21:58:33Z</dcterms:modified>
  <cp:category/>
  <cp:version/>
  <cp:contentType/>
  <cp:contentStatus/>
</cp:coreProperties>
</file>