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_Trade\WT\ГОЛОСОВАНИЕ 02.09.2024\"/>
    </mc:Choice>
  </mc:AlternateContent>
  <bookViews>
    <workbookView xWindow="0" yWindow="0" windowWidth="28800" windowHeight="13005"/>
  </bookViews>
  <sheets>
    <sheet name="2024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6" l="1"/>
  <c r="C10" i="16"/>
  <c r="C11" i="16"/>
  <c r="C12" i="16"/>
  <c r="C13" i="16"/>
  <c r="C14" i="16"/>
  <c r="C15" i="16"/>
  <c r="C16" i="16"/>
  <c r="C9" i="16"/>
  <c r="D44" i="16"/>
  <c r="C44" i="16" s="1"/>
  <c r="D21" i="16"/>
  <c r="C21" i="16" s="1"/>
  <c r="C62" i="16"/>
  <c r="C63" i="16"/>
  <c r="C64" i="16"/>
  <c r="C65" i="16"/>
  <c r="C66" i="16"/>
  <c r="C67" i="16"/>
  <c r="C68" i="16"/>
  <c r="C69" i="16"/>
  <c r="C71" i="16"/>
  <c r="C72" i="16"/>
  <c r="C42" i="16"/>
  <c r="E42" i="16"/>
  <c r="E72" i="16"/>
  <c r="E71" i="16"/>
  <c r="D70" i="16"/>
  <c r="E70" i="16" s="1"/>
  <c r="E69" i="16"/>
  <c r="E68" i="16"/>
  <c r="C49" i="16"/>
  <c r="C47" i="16"/>
  <c r="C45" i="16"/>
  <c r="E46" i="16"/>
  <c r="C46" i="16"/>
  <c r="C55" i="16"/>
  <c r="C56" i="16"/>
  <c r="C57" i="16"/>
  <c r="C58" i="16"/>
  <c r="C59" i="16"/>
  <c r="C60" i="16"/>
  <c r="C61" i="16"/>
  <c r="C54" i="16"/>
  <c r="C48" i="16"/>
  <c r="C50" i="16"/>
  <c r="C51" i="16"/>
  <c r="C52" i="16"/>
  <c r="C35" i="16"/>
  <c r="C36" i="16"/>
  <c r="C37" i="16"/>
  <c r="C38" i="16"/>
  <c r="C39" i="16"/>
  <c r="C40" i="16"/>
  <c r="C41" i="16"/>
  <c r="C43" i="16"/>
  <c r="C33" i="16"/>
  <c r="C34" i="16"/>
  <c r="C23" i="16"/>
  <c r="C24" i="16"/>
  <c r="C25" i="16"/>
  <c r="C26" i="16"/>
  <c r="C27" i="16"/>
  <c r="C28" i="16"/>
  <c r="C29" i="16"/>
  <c r="C30" i="16"/>
  <c r="C31" i="16"/>
  <c r="C32" i="16"/>
  <c r="C22" i="16"/>
  <c r="E34" i="16"/>
  <c r="E31" i="16"/>
  <c r="E30" i="16"/>
  <c r="E28" i="16"/>
  <c r="E26" i="16"/>
  <c r="E32" i="16"/>
  <c r="E27" i="16"/>
  <c r="E29" i="16"/>
  <c r="C8" i="16" l="1"/>
  <c r="D53" i="16"/>
  <c r="C70" i="16"/>
  <c r="D78" i="16" l="1"/>
  <c r="C53" i="16"/>
  <c r="C78" i="16" l="1"/>
  <c r="D7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 s="1"/>
  <c r="E52" i="16"/>
  <c r="E51" i="16"/>
  <c r="E50" i="16"/>
  <c r="E49" i="16"/>
  <c r="E48" i="16"/>
  <c r="E47" i="16"/>
  <c r="E45" i="16"/>
  <c r="E43" i="16"/>
  <c r="E41" i="16"/>
  <c r="E40" i="16"/>
  <c r="E39" i="16"/>
  <c r="E38" i="16"/>
  <c r="E37" i="16"/>
  <c r="E36" i="16"/>
  <c r="E35" i="16"/>
  <c r="E33" i="16"/>
  <c r="E25" i="16"/>
  <c r="E24" i="16"/>
  <c r="E23" i="16"/>
  <c r="E22" i="16"/>
  <c r="E16" i="16"/>
  <c r="E15" i="16"/>
  <c r="E14" i="16"/>
  <c r="E13" i="16"/>
  <c r="E12" i="16"/>
  <c r="E11" i="16"/>
  <c r="E10" i="16"/>
  <c r="E9" i="16"/>
  <c r="E44" i="16" l="1"/>
  <c r="D17" i="16"/>
  <c r="C7" i="16"/>
  <c r="C17" i="16" s="1"/>
  <c r="E8" i="16"/>
  <c r="E21" i="16"/>
  <c r="E78" i="16" s="1"/>
  <c r="E7" i="16" l="1"/>
  <c r="E17" i="16" s="1"/>
</calcChain>
</file>

<file path=xl/sharedStrings.xml><?xml version="1.0" encoding="utf-8"?>
<sst xmlns="http://schemas.openxmlformats.org/spreadsheetml/2006/main" count="106" uniqueCount="94">
  <si>
    <t>Примечание</t>
  </si>
  <si>
    <t>х</t>
  </si>
  <si>
    <t xml:space="preserve">Наименование статей </t>
  </si>
  <si>
    <t>ДОХОДЫ, целевые взносы ВСЕГО, в том числе</t>
  </si>
  <si>
    <t>по факту</t>
  </si>
  <si>
    <t>ДОХОДЫ ОТ КОММЕРЧЕСКОЙ ДЕЯТЕЛЬНОСТИ, всего в том числе</t>
  </si>
  <si>
    <t>РАСХОДЫ всего, в том числе</t>
  </si>
  <si>
    <t>Приобретение канцтоваров</t>
  </si>
  <si>
    <t xml:space="preserve">Вознаграждение Председателя Правления                          </t>
  </si>
  <si>
    <t>Содержание внутридомового газового оборудования</t>
  </si>
  <si>
    <t>Дератизация и дезинсекция (борьба с грызунами и насекомыми)</t>
  </si>
  <si>
    <t>Услуги связи (телефон, интернет)</t>
  </si>
  <si>
    <t>Госпошлина за подачу в суд на должников</t>
  </si>
  <si>
    <t>Почтовые расходы</t>
  </si>
  <si>
    <t>Штрафы,пени,неустойки,возмещение расходов по ущербу</t>
  </si>
  <si>
    <t>Членский взнос в Ассоциацию ТСЖ</t>
  </si>
  <si>
    <t>ИТОГО  ДОХОДЫ</t>
  </si>
  <si>
    <t>1.1.</t>
  </si>
  <si>
    <t>1.2.</t>
  </si>
  <si>
    <t>Размер  платы на 1 кв. м в месяц</t>
  </si>
  <si>
    <t>Обслуживание,ремонт офисной техники, заправка картриджей</t>
  </si>
  <si>
    <t xml:space="preserve">РАСХОДЫ по статье "УПРАВЛЕНИЕ ДОМОМ" всего, в том числе </t>
  </si>
  <si>
    <t>ИТОГО РАСХОДЫ</t>
  </si>
  <si>
    <t>Прочие непредвиденные расходы по статье Текущий ремонт (ТР)</t>
  </si>
  <si>
    <t>Прочие непредвиденные расходы по статье Управление домом (УД)</t>
  </si>
  <si>
    <t>Площадь 9-10 эт  22 668,10 кв.м.</t>
  </si>
  <si>
    <t>Площадь 16 эт  10 567,70 кв.м.</t>
  </si>
  <si>
    <t>Общая площадь 33 235,80</t>
  </si>
  <si>
    <t>1.</t>
  </si>
  <si>
    <t>2.</t>
  </si>
  <si>
    <t>2.1.</t>
  </si>
  <si>
    <t>2.2.</t>
  </si>
  <si>
    <t>2.4.</t>
  </si>
  <si>
    <t>Услуги банка</t>
  </si>
  <si>
    <t>2.3.</t>
  </si>
  <si>
    <t xml:space="preserve">РАСХОДЫ по статье "СОДЕРЖАНИЕ ЖИЛЬЯ" (СЖ), всего, в том числе </t>
  </si>
  <si>
    <t xml:space="preserve">РАСХОДЫ по статье "ТЕКУЩИЙ РЕМОНТ" (ТР), всего, в том числе </t>
  </si>
  <si>
    <t>План по тарифу сумма в год</t>
  </si>
  <si>
    <r>
      <t xml:space="preserve">План по тарифу </t>
    </r>
    <r>
      <rPr>
        <b/>
        <sz val="8"/>
        <color theme="1"/>
        <rFont val="Calibri"/>
        <family val="2"/>
        <charset val="204"/>
        <scheme val="minor"/>
      </rPr>
      <t>сумма в месяц</t>
    </r>
  </si>
  <si>
    <t>РАСХОДЫ по статье Содержание общего имущества по ФАКТУ всего, в т.ч.</t>
  </si>
  <si>
    <t xml:space="preserve"> Пользование крыши для установки оборудования (Т2 Мобайл)</t>
  </si>
  <si>
    <t xml:space="preserve"> Пользование крыши для установки оборудования (МТС)</t>
  </si>
  <si>
    <t>Система розлива чистой воды (ИП Останина)</t>
  </si>
  <si>
    <t>Аренда земельного участка под повильон торговли (ИП Липанин Г.А.)</t>
  </si>
  <si>
    <t>Аренда помещ. (под лифтерную) (ЗападУралЛифт)</t>
  </si>
  <si>
    <t>Аренда земельного участка под повильон торг.(новый 1 киоск) (ИП Липанин Г.А.)</t>
  </si>
  <si>
    <t>Размещение рекламы в лифтах ( 5 лифтов х 300) (Агенство Кофе)</t>
  </si>
  <si>
    <t xml:space="preserve">Водоотведение на СОИ </t>
  </si>
  <si>
    <t>Эл. энергия на СОИ</t>
  </si>
  <si>
    <t xml:space="preserve">ХВС на СОИ                 </t>
  </si>
  <si>
    <t>ГВС на СОИ</t>
  </si>
  <si>
    <t xml:space="preserve">Страхование лифтов  </t>
  </si>
  <si>
    <t>Содержание несущих и ненесущих конструкций здания</t>
  </si>
  <si>
    <t>Содержание и техническое обслуживание лифтового оборудования</t>
  </si>
  <si>
    <t>Содержание систем вентиляции и дымоудаление</t>
  </si>
  <si>
    <t>Содержание систем теплоснабжения</t>
  </si>
  <si>
    <t>Содержание систем водоснабжения</t>
  </si>
  <si>
    <t>Тех. Освидетельствование лифтов</t>
  </si>
  <si>
    <t>Бухгалтерское обслуживание и ГИС ЖКХ</t>
  </si>
  <si>
    <t xml:space="preserve">Юридические услуги </t>
  </si>
  <si>
    <t>Приобретение хозтоваров, инвентаря</t>
  </si>
  <si>
    <t xml:space="preserve">Прочие непредвиденные расходы по статье СОДЕРЖАНИЕ ЖИЛЬЯ </t>
  </si>
  <si>
    <t>Обслуживание оборудования системы видеонаблюдения</t>
  </si>
  <si>
    <t>Аварийно- восстановительные работы</t>
  </si>
  <si>
    <t>Проведение обслуживания, настройки и наладки оборудования автоматического регулирования теплоносителя</t>
  </si>
  <si>
    <t>Окраска цоколя вдоль отремонтированных отмостков</t>
  </si>
  <si>
    <t>Ремонт швов по заявкам жителей</t>
  </si>
  <si>
    <t>Восстановлениеосвещения в подвалах с 1 по 12 подъездах</t>
  </si>
  <si>
    <t xml:space="preserve">Ремонт мусорокамер </t>
  </si>
  <si>
    <t>Покраска труб газопровода</t>
  </si>
  <si>
    <t>Изготовление и установка люков с тех.этажа на крышу над подъездами</t>
  </si>
  <si>
    <t>Отсыпка парковочных карманов асфальтовой крошкой</t>
  </si>
  <si>
    <t xml:space="preserve">Налог на УСНО 6% от постулений на расчетный счет  </t>
  </si>
  <si>
    <t>Взносы с вознаграждения + ндфл</t>
  </si>
  <si>
    <t>Заменяющие сотрудники</t>
  </si>
  <si>
    <t>СМЕТА ДОХОДОВ И РАСХОДОВ НА 2024 ГОД</t>
  </si>
  <si>
    <t>Аренда помещения (ИП Кайгородов)</t>
  </si>
  <si>
    <t>Заместитель председателя</t>
  </si>
  <si>
    <t>Администратор сайта</t>
  </si>
  <si>
    <t xml:space="preserve">Диспетчера 4 чел   </t>
  </si>
  <si>
    <t>Уборщик подъездов 2 чел</t>
  </si>
  <si>
    <t>Рабочий по обслуживанию мусоропровода</t>
  </si>
  <si>
    <t>Рабочий по дому</t>
  </si>
  <si>
    <t>Дворник 1 чел</t>
  </si>
  <si>
    <t>Страховые взносы от заработной платы и НДФЛ</t>
  </si>
  <si>
    <t>Вознагражд. активным членам Правления и собственникам (2 раз в год)</t>
  </si>
  <si>
    <t xml:space="preserve">Взносы и налоги с вознаграждения  </t>
  </si>
  <si>
    <t>Прочие непредвиденные расходы по статье КОММЕРЧЕСКИЕ РАСХОДЫ</t>
  </si>
  <si>
    <t>Организация и проведение праздников во дворе, поздравление ветеранов</t>
  </si>
  <si>
    <t>Целевые поступления средств на содержание, текущий ремонт и управление домом</t>
  </si>
  <si>
    <r>
      <t>План на 2024 (</t>
    </r>
    <r>
      <rPr>
        <b/>
        <sz val="8"/>
        <color theme="1"/>
        <rFont val="Calibri"/>
        <family val="2"/>
        <charset val="204"/>
        <scheme val="minor"/>
      </rPr>
      <t>сумма в месяц</t>
    </r>
    <r>
      <rPr>
        <sz val="8"/>
        <color theme="1"/>
        <rFont val="Calibri"/>
        <family val="2"/>
        <charset val="204"/>
        <scheme val="minor"/>
      </rPr>
      <t>)</t>
    </r>
  </si>
  <si>
    <r>
      <t>План на 2024 (</t>
    </r>
    <r>
      <rPr>
        <b/>
        <sz val="8"/>
        <color theme="1"/>
        <rFont val="Calibri"/>
        <family val="2"/>
        <charset val="204"/>
        <scheme val="minor"/>
      </rPr>
      <t>сумма в год</t>
    </r>
    <r>
      <rPr>
        <sz val="8"/>
        <color theme="1"/>
        <rFont val="Calibri"/>
        <family val="2"/>
        <charset val="204"/>
        <scheme val="minor"/>
      </rPr>
      <t>)</t>
    </r>
  </si>
  <si>
    <t>ДОХОДЫ. Приложение № 3 к Протоколу</t>
  </si>
  <si>
    <t>№ 1 от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</si>
</sst>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/>
    <xf numFmtId="4" fontId="1" fillId="0" borderId="0" xfId="0" applyNumberFormat="1" applyFont="1" applyFill="1"/>
    <xf numFmtId="0" fontId="0" fillId="0" borderId="0" xfId="0" applyFont="1" applyFill="1"/>
    <xf numFmtId="4" fontId="0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4" fillId="0" borderId="3" xfId="0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2" xfId="0" applyFont="1" applyFill="1" applyBorder="1"/>
    <xf numFmtId="14" fontId="3" fillId="0" borderId="4" xfId="0" applyNumberFormat="1" applyFont="1" applyFill="1" applyBorder="1" applyAlignment="1">
      <alignment horizontal="center"/>
    </xf>
    <xf numFmtId="16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5" xfId="0" applyFont="1" applyFill="1" applyBorder="1" applyAlignment="1">
      <alignment wrapText="1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4" fillId="0" borderId="5" xfId="0" applyFont="1" applyFill="1" applyBorder="1" applyAlignment="1"/>
    <xf numFmtId="0" fontId="14" fillId="0" borderId="13" xfId="0" applyFont="1" applyFill="1" applyBorder="1"/>
    <xf numFmtId="0" fontId="13" fillId="0" borderId="0" xfId="0" applyFont="1" applyFill="1"/>
    <xf numFmtId="0" fontId="5" fillId="0" borderId="0" xfId="0" applyFont="1" applyFill="1"/>
    <xf numFmtId="0" fontId="1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3" fillId="2" borderId="1" xfId="0" applyFont="1" applyFill="1" applyBorder="1"/>
    <xf numFmtId="2" fontId="4" fillId="0" borderId="10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I22" sqref="I22"/>
    </sheetView>
  </sheetViews>
  <sheetFormatPr defaultRowHeight="15" outlineLevelRow="1" x14ac:dyDescent="0.25"/>
  <cols>
    <col min="1" max="1" width="4.85546875" style="10" customWidth="1"/>
    <col min="2" max="2" width="66.28515625" style="2" customWidth="1"/>
    <col min="3" max="3" width="10" style="2" customWidth="1"/>
    <col min="4" max="4" width="12.85546875" style="2" customWidth="1"/>
    <col min="5" max="5" width="13.85546875" style="2" customWidth="1"/>
    <col min="6" max="6" width="32.85546875" style="11" customWidth="1"/>
    <col min="7" max="16384" width="9.140625" style="2"/>
  </cols>
  <sheetData>
    <row r="1" spans="1:6" x14ac:dyDescent="0.25">
      <c r="B1" s="54" t="s">
        <v>75</v>
      </c>
      <c r="F1" s="72" t="s">
        <v>92</v>
      </c>
    </row>
    <row r="2" spans="1:6" s="1" customFormat="1" ht="11.25" customHeight="1" x14ac:dyDescent="0.25">
      <c r="A2" s="26"/>
      <c r="B2" s="52" t="s">
        <v>25</v>
      </c>
      <c r="C2" s="6"/>
      <c r="F2" s="73" t="s">
        <v>93</v>
      </c>
    </row>
    <row r="3" spans="1:6" s="1" customFormat="1" ht="12.75" customHeight="1" x14ac:dyDescent="0.25">
      <c r="A3" s="26"/>
      <c r="B3" s="52" t="s">
        <v>26</v>
      </c>
      <c r="C3" s="6"/>
      <c r="F3" s="73"/>
    </row>
    <row r="4" spans="1:6" s="1" customFormat="1" ht="14.25" customHeight="1" thickBot="1" x14ac:dyDescent="0.3">
      <c r="A4" s="26"/>
      <c r="B4" s="53" t="s">
        <v>27</v>
      </c>
      <c r="C4" s="4"/>
      <c r="F4" s="12"/>
    </row>
    <row r="5" spans="1:6" s="24" customFormat="1" ht="36" customHeight="1" x14ac:dyDescent="0.2">
      <c r="A5" s="51"/>
      <c r="B5" s="33" t="s">
        <v>2</v>
      </c>
      <c r="C5" s="55" t="s">
        <v>19</v>
      </c>
      <c r="D5" s="55" t="s">
        <v>38</v>
      </c>
      <c r="E5" s="55" t="s">
        <v>37</v>
      </c>
      <c r="F5" s="34" t="s">
        <v>0</v>
      </c>
    </row>
    <row r="6" spans="1:6" s="25" customFormat="1" ht="15.75" customHeight="1" x14ac:dyDescent="0.3">
      <c r="A6" s="35" t="s">
        <v>28</v>
      </c>
      <c r="B6" s="101" t="s">
        <v>3</v>
      </c>
      <c r="C6" s="102"/>
      <c r="D6" s="102"/>
      <c r="E6" s="102"/>
      <c r="F6" s="103"/>
    </row>
    <row r="7" spans="1:6" ht="26.25" x14ac:dyDescent="0.25">
      <c r="A7" s="60" t="s">
        <v>17</v>
      </c>
      <c r="B7" s="18" t="s">
        <v>89</v>
      </c>
      <c r="C7" s="98">
        <f>D7/33235.8</f>
        <v>29.063194206247477</v>
      </c>
      <c r="D7" s="99">
        <f>D78-D8</f>
        <v>965938.51</v>
      </c>
      <c r="E7" s="99">
        <f>E78-E8</f>
        <v>11591262.120000001</v>
      </c>
      <c r="F7" s="30"/>
    </row>
    <row r="8" spans="1:6" x14ac:dyDescent="0.25">
      <c r="A8" s="61" t="s">
        <v>18</v>
      </c>
      <c r="B8" s="22" t="s">
        <v>5</v>
      </c>
      <c r="C8" s="23">
        <f>D8/33235.8</f>
        <v>2.9050000300880372</v>
      </c>
      <c r="D8" s="97">
        <f>D9+D10+D11+D12+D13+D14+D15+D16</f>
        <v>96550</v>
      </c>
      <c r="E8" s="9">
        <f>E9+E10+E11+E12+E13+E14+E15+E16</f>
        <v>1158600</v>
      </c>
      <c r="F8" s="30"/>
    </row>
    <row r="9" spans="1:6" s="5" customFormat="1" x14ac:dyDescent="0.25">
      <c r="A9" s="61"/>
      <c r="B9" s="13" t="s">
        <v>40</v>
      </c>
      <c r="C9" s="20">
        <f>D9/33235.8</f>
        <v>0.45132056397017672</v>
      </c>
      <c r="D9" s="89">
        <v>15000</v>
      </c>
      <c r="E9" s="7">
        <f t="shared" ref="E9:E16" si="0">D9*12</f>
        <v>180000</v>
      </c>
      <c r="F9" s="31"/>
    </row>
    <row r="10" spans="1:6" s="5" customFormat="1" x14ac:dyDescent="0.25">
      <c r="A10" s="61"/>
      <c r="B10" s="13" t="s">
        <v>41</v>
      </c>
      <c r="C10" s="20">
        <f t="shared" ref="C10:C16" si="1">D10/33235.8</f>
        <v>0.40618850757315905</v>
      </c>
      <c r="D10" s="89">
        <v>13500</v>
      </c>
      <c r="E10" s="7">
        <f t="shared" si="0"/>
        <v>162000</v>
      </c>
      <c r="F10" s="37"/>
    </row>
    <row r="11" spans="1:6" s="5" customFormat="1" x14ac:dyDescent="0.25">
      <c r="A11" s="29"/>
      <c r="B11" s="13" t="s">
        <v>42</v>
      </c>
      <c r="C11" s="20">
        <f t="shared" si="1"/>
        <v>0.12035215039204712</v>
      </c>
      <c r="D11" s="89">
        <v>4000</v>
      </c>
      <c r="E11" s="7">
        <f t="shared" si="0"/>
        <v>48000</v>
      </c>
      <c r="F11" s="31"/>
    </row>
    <row r="12" spans="1:6" s="5" customFormat="1" x14ac:dyDescent="0.25">
      <c r="A12" s="29"/>
      <c r="B12" s="13" t="s">
        <v>46</v>
      </c>
      <c r="C12" s="20">
        <f t="shared" si="1"/>
        <v>0.11583894475234535</v>
      </c>
      <c r="D12" s="89">
        <v>3850</v>
      </c>
      <c r="E12" s="7">
        <f t="shared" si="0"/>
        <v>46200</v>
      </c>
      <c r="F12" s="31"/>
    </row>
    <row r="13" spans="1:6" s="5" customFormat="1" x14ac:dyDescent="0.25">
      <c r="A13" s="29"/>
      <c r="B13" s="84" t="s">
        <v>76</v>
      </c>
      <c r="C13" s="20">
        <f t="shared" si="1"/>
        <v>0.21061626318608245</v>
      </c>
      <c r="D13" s="89">
        <v>7000</v>
      </c>
      <c r="E13" s="7">
        <f t="shared" si="0"/>
        <v>84000</v>
      </c>
      <c r="F13" s="31"/>
    </row>
    <row r="14" spans="1:6" s="5" customFormat="1" x14ac:dyDescent="0.25">
      <c r="A14" s="29"/>
      <c r="B14" s="13" t="s">
        <v>43</v>
      </c>
      <c r="C14" s="20">
        <f t="shared" si="1"/>
        <v>0.59574314444063325</v>
      </c>
      <c r="D14" s="89">
        <v>19800</v>
      </c>
      <c r="E14" s="7">
        <f t="shared" si="0"/>
        <v>237600</v>
      </c>
      <c r="F14" s="31"/>
    </row>
    <row r="15" spans="1:6" s="5" customFormat="1" x14ac:dyDescent="0.25">
      <c r="A15" s="29"/>
      <c r="B15" s="13" t="s">
        <v>45</v>
      </c>
      <c r="C15" s="20">
        <f t="shared" si="1"/>
        <v>0.79432419258751097</v>
      </c>
      <c r="D15" s="89">
        <v>26400</v>
      </c>
      <c r="E15" s="7">
        <f t="shared" si="0"/>
        <v>316800</v>
      </c>
      <c r="F15" s="31"/>
    </row>
    <row r="16" spans="1:6" s="5" customFormat="1" x14ac:dyDescent="0.25">
      <c r="A16" s="29"/>
      <c r="B16" s="14" t="s">
        <v>44</v>
      </c>
      <c r="C16" s="20">
        <f t="shared" si="1"/>
        <v>0.21061626318608245</v>
      </c>
      <c r="D16" s="89">
        <v>7000</v>
      </c>
      <c r="E16" s="7">
        <f t="shared" si="0"/>
        <v>84000</v>
      </c>
      <c r="F16" s="31"/>
    </row>
    <row r="17" spans="1:6" s="1" customFormat="1" ht="15.75" thickBot="1" x14ac:dyDescent="0.3">
      <c r="A17" s="32"/>
      <c r="B17" s="41" t="s">
        <v>16</v>
      </c>
      <c r="C17" s="100">
        <f>C8+C7</f>
        <v>31.968194236335513</v>
      </c>
      <c r="D17" s="42">
        <f>D8+D7</f>
        <v>1062488.51</v>
      </c>
      <c r="E17" s="42">
        <f>E8+E7</f>
        <v>12749862.120000001</v>
      </c>
      <c r="F17" s="43"/>
    </row>
    <row r="18" spans="1:6" s="79" customFormat="1" ht="15.75" thickBot="1" x14ac:dyDescent="0.3">
      <c r="A18" s="75"/>
      <c r="B18" s="76"/>
      <c r="C18" s="75"/>
      <c r="D18" s="77"/>
      <c r="E18" s="78"/>
      <c r="F18" s="75"/>
    </row>
    <row r="19" spans="1:6" s="24" customFormat="1" ht="47.25" customHeight="1" x14ac:dyDescent="0.2">
      <c r="A19" s="28"/>
      <c r="B19" s="63" t="s">
        <v>2</v>
      </c>
      <c r="C19" s="55" t="s">
        <v>19</v>
      </c>
      <c r="D19" s="55" t="s">
        <v>90</v>
      </c>
      <c r="E19" s="55" t="s">
        <v>91</v>
      </c>
      <c r="F19" s="62" t="s">
        <v>0</v>
      </c>
    </row>
    <row r="20" spans="1:6" s="11" customFormat="1" ht="17.25" x14ac:dyDescent="0.3">
      <c r="A20" s="60" t="s">
        <v>29</v>
      </c>
      <c r="B20" s="101" t="s">
        <v>6</v>
      </c>
      <c r="C20" s="102"/>
      <c r="D20" s="102"/>
      <c r="E20" s="102"/>
      <c r="F20" s="103"/>
    </row>
    <row r="21" spans="1:6" x14ac:dyDescent="0.25">
      <c r="A21" s="61" t="s">
        <v>30</v>
      </c>
      <c r="B21" s="15" t="s">
        <v>35</v>
      </c>
      <c r="C21" s="23">
        <f>D21/33235.8</f>
        <v>19.295839426160946</v>
      </c>
      <c r="D21" s="9">
        <f>SUM(D22:D43)</f>
        <v>641312.66</v>
      </c>
      <c r="E21" s="9">
        <f>SUM(E22:E43)</f>
        <v>7695751.9199999999</v>
      </c>
      <c r="F21" s="36"/>
    </row>
    <row r="22" spans="1:6" ht="37.5" customHeight="1" x14ac:dyDescent="0.25">
      <c r="A22" s="29"/>
      <c r="B22" s="82" t="s">
        <v>64</v>
      </c>
      <c r="C22" s="20">
        <f>D22/33235.8</f>
        <v>0.28583635718111189</v>
      </c>
      <c r="D22" s="89">
        <v>9500</v>
      </c>
      <c r="E22" s="17">
        <f t="shared" ref="E22:E25" si="2">D22*12</f>
        <v>114000</v>
      </c>
      <c r="F22" s="64"/>
    </row>
    <row r="23" spans="1:6" ht="15.75" customHeight="1" x14ac:dyDescent="0.25">
      <c r="A23" s="59"/>
      <c r="B23" s="13" t="s">
        <v>10</v>
      </c>
      <c r="C23" s="20">
        <f t="shared" ref="C23:C71" si="3">D23/33235.8</f>
        <v>0.15134282911799926</v>
      </c>
      <c r="D23" s="89">
        <v>5030</v>
      </c>
      <c r="E23" s="7">
        <f t="shared" si="2"/>
        <v>60360</v>
      </c>
      <c r="F23" s="65"/>
    </row>
    <row r="24" spans="1:6" ht="16.5" customHeight="1" x14ac:dyDescent="0.25">
      <c r="A24" s="29"/>
      <c r="B24" s="13" t="s">
        <v>53</v>
      </c>
      <c r="C24" s="20">
        <f t="shared" si="3"/>
        <v>2.3568862491650568</v>
      </c>
      <c r="D24" s="89">
        <v>78333</v>
      </c>
      <c r="E24" s="17">
        <f t="shared" si="2"/>
        <v>939996</v>
      </c>
      <c r="F24" s="65"/>
    </row>
    <row r="25" spans="1:6" ht="14.25" customHeight="1" x14ac:dyDescent="0.25">
      <c r="A25" s="29"/>
      <c r="B25" s="57" t="s">
        <v>52</v>
      </c>
      <c r="C25" s="20">
        <f t="shared" si="3"/>
        <v>7.5220093995029449E-2</v>
      </c>
      <c r="D25" s="90">
        <v>2500</v>
      </c>
      <c r="E25" s="16">
        <f t="shared" si="2"/>
        <v>30000</v>
      </c>
      <c r="F25" s="65"/>
    </row>
    <row r="26" spans="1:6" ht="15" customHeight="1" x14ac:dyDescent="0.25">
      <c r="A26" s="59"/>
      <c r="B26" s="57" t="s">
        <v>54</v>
      </c>
      <c r="C26" s="20">
        <f t="shared" si="3"/>
        <v>8.9637078090492775E-2</v>
      </c>
      <c r="D26" s="91">
        <v>2979.16</v>
      </c>
      <c r="E26" s="21">
        <f t="shared" ref="E26:E32" si="4">D26*12</f>
        <v>35749.919999999998</v>
      </c>
      <c r="F26" s="65"/>
    </row>
    <row r="27" spans="1:6" ht="12.75" customHeight="1" x14ac:dyDescent="0.25">
      <c r="A27" s="29"/>
      <c r="B27" s="57" t="s">
        <v>51</v>
      </c>
      <c r="C27" s="20">
        <f t="shared" si="3"/>
        <v>1.3539616919105301E-2</v>
      </c>
      <c r="D27" s="89">
        <v>450</v>
      </c>
      <c r="E27" s="21">
        <f t="shared" si="4"/>
        <v>5400</v>
      </c>
      <c r="F27" s="65"/>
    </row>
    <row r="28" spans="1:6" ht="15" customHeight="1" x14ac:dyDescent="0.25">
      <c r="A28" s="29"/>
      <c r="B28" s="44" t="s">
        <v>55</v>
      </c>
      <c r="C28" s="20">
        <f t="shared" si="3"/>
        <v>5.4158467676421206E-2</v>
      </c>
      <c r="D28" s="92">
        <v>1800</v>
      </c>
      <c r="E28" s="21">
        <f t="shared" si="4"/>
        <v>21600</v>
      </c>
      <c r="F28" s="65"/>
    </row>
    <row r="29" spans="1:6" x14ac:dyDescent="0.25">
      <c r="A29" s="59"/>
      <c r="B29" s="45" t="s">
        <v>9</v>
      </c>
      <c r="C29" s="20">
        <f t="shared" si="3"/>
        <v>0.35682908189362073</v>
      </c>
      <c r="D29" s="93">
        <v>11859.5</v>
      </c>
      <c r="E29" s="21">
        <f t="shared" si="4"/>
        <v>142314</v>
      </c>
      <c r="F29" s="65"/>
    </row>
    <row r="30" spans="1:6" x14ac:dyDescent="0.25">
      <c r="A30" s="29"/>
      <c r="B30" s="45" t="s">
        <v>56</v>
      </c>
      <c r="C30" s="20">
        <f t="shared" si="3"/>
        <v>1.925634406272754</v>
      </c>
      <c r="D30" s="89">
        <v>64000</v>
      </c>
      <c r="E30" s="21">
        <f t="shared" si="4"/>
        <v>768000</v>
      </c>
      <c r="F30" s="65"/>
    </row>
    <row r="31" spans="1:6" x14ac:dyDescent="0.25">
      <c r="A31" s="29"/>
      <c r="B31" s="80" t="s">
        <v>57</v>
      </c>
      <c r="C31" s="20">
        <f t="shared" si="3"/>
        <v>0.16548420678906478</v>
      </c>
      <c r="D31" s="89">
        <v>5500</v>
      </c>
      <c r="E31" s="21">
        <f t="shared" si="4"/>
        <v>66000</v>
      </c>
      <c r="F31" s="65"/>
    </row>
    <row r="32" spans="1:6" x14ac:dyDescent="0.25">
      <c r="A32" s="29"/>
      <c r="B32" s="81" t="s">
        <v>62</v>
      </c>
      <c r="C32" s="20">
        <f t="shared" si="3"/>
        <v>0.2587571233429013</v>
      </c>
      <c r="D32" s="89">
        <v>8600</v>
      </c>
      <c r="E32" s="21">
        <f t="shared" si="4"/>
        <v>103200</v>
      </c>
      <c r="F32" s="65"/>
    </row>
    <row r="33" spans="1:6" x14ac:dyDescent="0.25">
      <c r="A33" s="29"/>
      <c r="B33" s="13" t="s">
        <v>61</v>
      </c>
      <c r="C33" s="20">
        <f t="shared" si="3"/>
        <v>0.3008803759801178</v>
      </c>
      <c r="D33" s="89">
        <v>10000</v>
      </c>
      <c r="E33" s="17">
        <f t="shared" ref="E33:E52" si="5">D33*12</f>
        <v>120000</v>
      </c>
      <c r="F33" s="66"/>
    </row>
    <row r="34" spans="1:6" ht="28.5" customHeight="1" x14ac:dyDescent="0.25">
      <c r="A34" s="29"/>
      <c r="B34" s="80" t="s">
        <v>63</v>
      </c>
      <c r="C34" s="20">
        <f t="shared" si="3"/>
        <v>0.60564210881037917</v>
      </c>
      <c r="D34" s="89">
        <v>20129</v>
      </c>
      <c r="E34" s="17">
        <f>D34*12</f>
        <v>241548</v>
      </c>
      <c r="F34" s="74"/>
    </row>
    <row r="35" spans="1:6" outlineLevel="1" x14ac:dyDescent="0.25">
      <c r="A35" s="59"/>
      <c r="B35" s="27" t="s">
        <v>77</v>
      </c>
      <c r="C35" s="20">
        <f>D35/33235.8</f>
        <v>1.3240240945005084</v>
      </c>
      <c r="D35" s="89">
        <v>44005</v>
      </c>
      <c r="E35" s="7">
        <f t="shared" si="5"/>
        <v>528060</v>
      </c>
      <c r="F35" s="65"/>
    </row>
    <row r="36" spans="1:6" outlineLevel="1" x14ac:dyDescent="0.25">
      <c r="A36" s="29"/>
      <c r="B36" s="27" t="s">
        <v>78</v>
      </c>
      <c r="C36" s="20">
        <f t="shared" si="3"/>
        <v>0.29182387666311627</v>
      </c>
      <c r="D36" s="89">
        <v>9699</v>
      </c>
      <c r="E36" s="7">
        <f t="shared" si="5"/>
        <v>116388</v>
      </c>
      <c r="F36" s="65"/>
    </row>
    <row r="37" spans="1:6" outlineLevel="1" x14ac:dyDescent="0.25">
      <c r="A37" s="59"/>
      <c r="B37" s="27" t="s">
        <v>79</v>
      </c>
      <c r="C37" s="20">
        <f t="shared" si="3"/>
        <v>3.1043031911372672</v>
      </c>
      <c r="D37" s="89">
        <v>103174</v>
      </c>
      <c r="E37" s="7">
        <f t="shared" si="5"/>
        <v>1238088</v>
      </c>
      <c r="F37" s="65"/>
    </row>
    <row r="38" spans="1:6" outlineLevel="1" x14ac:dyDescent="0.25">
      <c r="A38" s="29"/>
      <c r="B38" s="27" t="s">
        <v>80</v>
      </c>
      <c r="C38" s="20">
        <f t="shared" si="3"/>
        <v>1.3549846851888625</v>
      </c>
      <c r="D38" s="89">
        <v>45034</v>
      </c>
      <c r="E38" s="7">
        <f t="shared" si="5"/>
        <v>540408</v>
      </c>
      <c r="F38" s="65"/>
    </row>
    <row r="39" spans="1:6" outlineLevel="1" x14ac:dyDescent="0.25">
      <c r="A39" s="59"/>
      <c r="B39" s="27" t="s">
        <v>81</v>
      </c>
      <c r="C39" s="20">
        <f t="shared" si="3"/>
        <v>0.72455003339772162</v>
      </c>
      <c r="D39" s="89">
        <v>24081</v>
      </c>
      <c r="E39" s="7">
        <f t="shared" si="5"/>
        <v>288972</v>
      </c>
      <c r="F39" s="65"/>
    </row>
    <row r="40" spans="1:6" outlineLevel="1" x14ac:dyDescent="0.25">
      <c r="A40" s="29"/>
      <c r="B40" s="27" t="s">
        <v>82</v>
      </c>
      <c r="C40" s="20">
        <f t="shared" si="3"/>
        <v>0.81788312602675417</v>
      </c>
      <c r="D40" s="89">
        <v>27183</v>
      </c>
      <c r="E40" s="7">
        <f t="shared" si="5"/>
        <v>326196</v>
      </c>
      <c r="F40" s="65"/>
    </row>
    <row r="41" spans="1:6" outlineLevel="1" x14ac:dyDescent="0.25">
      <c r="A41" s="29"/>
      <c r="B41" s="27" t="s">
        <v>83</v>
      </c>
      <c r="C41" s="20">
        <f t="shared" si="3"/>
        <v>0.70953610263631384</v>
      </c>
      <c r="D41" s="89">
        <v>23582</v>
      </c>
      <c r="E41" s="7">
        <f t="shared" si="5"/>
        <v>282984</v>
      </c>
      <c r="F41" s="65"/>
    </row>
    <row r="42" spans="1:6" outlineLevel="1" x14ac:dyDescent="0.25">
      <c r="A42" s="29"/>
      <c r="B42" s="27" t="s">
        <v>74</v>
      </c>
      <c r="C42" s="20">
        <f t="shared" si="3"/>
        <v>0.14291817859055594</v>
      </c>
      <c r="D42" s="89">
        <v>4750</v>
      </c>
      <c r="E42" s="7">
        <f t="shared" si="5"/>
        <v>57000</v>
      </c>
      <c r="F42" s="65"/>
    </row>
    <row r="43" spans="1:6" outlineLevel="1" x14ac:dyDescent="0.25">
      <c r="A43" s="29"/>
      <c r="B43" s="27" t="s">
        <v>84</v>
      </c>
      <c r="C43" s="20">
        <f t="shared" si="3"/>
        <v>4.1859681427857911</v>
      </c>
      <c r="D43" s="89">
        <v>139124</v>
      </c>
      <c r="E43" s="17">
        <f t="shared" si="5"/>
        <v>1669488</v>
      </c>
      <c r="F43" s="65"/>
    </row>
    <row r="44" spans="1:6" x14ac:dyDescent="0.25">
      <c r="A44" s="61" t="s">
        <v>31</v>
      </c>
      <c r="B44" s="3" t="s">
        <v>36</v>
      </c>
      <c r="C44" s="85">
        <f>D44/33235.8</f>
        <v>3.7554483418482478</v>
      </c>
      <c r="D44" s="94">
        <f>SUM(D45:D52)</f>
        <v>124815.33</v>
      </c>
      <c r="E44" s="56">
        <f>SUM(E45:E52)</f>
        <v>1497783.96</v>
      </c>
      <c r="F44" s="66"/>
    </row>
    <row r="45" spans="1:6" x14ac:dyDescent="0.25">
      <c r="A45" s="29"/>
      <c r="B45" s="83" t="s">
        <v>66</v>
      </c>
      <c r="C45" s="20">
        <f>D45/33235.8</f>
        <v>0.75220093995029447</v>
      </c>
      <c r="D45" s="89">
        <v>25000</v>
      </c>
      <c r="E45" s="16">
        <f t="shared" si="5"/>
        <v>300000</v>
      </c>
      <c r="F45" s="65"/>
    </row>
    <row r="46" spans="1:6" x14ac:dyDescent="0.25">
      <c r="A46" s="29"/>
      <c r="B46" s="58" t="s">
        <v>65</v>
      </c>
      <c r="C46" s="20">
        <f>D46/33235.8</f>
        <v>0.2456989150253642</v>
      </c>
      <c r="D46" s="89">
        <v>8166</v>
      </c>
      <c r="E46" s="16">
        <f>D46*12</f>
        <v>97992</v>
      </c>
      <c r="F46" s="65"/>
    </row>
    <row r="47" spans="1:6" x14ac:dyDescent="0.25">
      <c r="A47" s="29"/>
      <c r="B47" s="83" t="s">
        <v>67</v>
      </c>
      <c r="C47" s="20">
        <f>D47/33235.8</f>
        <v>0.42123252637216491</v>
      </c>
      <c r="D47" s="89">
        <v>14000</v>
      </c>
      <c r="E47" s="16">
        <f t="shared" si="5"/>
        <v>168000</v>
      </c>
      <c r="F47" s="65"/>
    </row>
    <row r="48" spans="1:6" x14ac:dyDescent="0.25">
      <c r="A48" s="29"/>
      <c r="B48" s="83" t="s">
        <v>68</v>
      </c>
      <c r="C48" s="20">
        <f t="shared" si="3"/>
        <v>0.99037784557615571</v>
      </c>
      <c r="D48" s="89">
        <v>32916</v>
      </c>
      <c r="E48" s="16">
        <f t="shared" si="5"/>
        <v>394992</v>
      </c>
      <c r="F48" s="65"/>
    </row>
    <row r="49" spans="1:6" x14ac:dyDescent="0.25">
      <c r="A49" s="29"/>
      <c r="B49" s="83" t="s">
        <v>69</v>
      </c>
      <c r="C49" s="20">
        <f>D49/33235.8</f>
        <v>0.31542282719236481</v>
      </c>
      <c r="D49" s="95">
        <v>10483.33</v>
      </c>
      <c r="E49" s="16">
        <f t="shared" si="5"/>
        <v>125799.95999999999</v>
      </c>
      <c r="F49" s="65"/>
    </row>
    <row r="50" spans="1:6" x14ac:dyDescent="0.25">
      <c r="A50" s="29"/>
      <c r="B50" s="83" t="s">
        <v>70</v>
      </c>
      <c r="C50" s="20">
        <f t="shared" si="3"/>
        <v>0.37859777709578224</v>
      </c>
      <c r="D50" s="89">
        <v>12583</v>
      </c>
      <c r="E50" s="16">
        <f t="shared" si="5"/>
        <v>150996</v>
      </c>
      <c r="F50" s="65"/>
    </row>
    <row r="51" spans="1:6" x14ac:dyDescent="0.25">
      <c r="A51" s="29"/>
      <c r="B51" s="83" t="s">
        <v>71</v>
      </c>
      <c r="C51" s="20">
        <f t="shared" si="3"/>
        <v>0.1504401879900589</v>
      </c>
      <c r="D51" s="89">
        <v>5000</v>
      </c>
      <c r="E51" s="16">
        <f t="shared" si="5"/>
        <v>60000</v>
      </c>
      <c r="F51" s="65"/>
    </row>
    <row r="52" spans="1:6" x14ac:dyDescent="0.25">
      <c r="A52" s="29"/>
      <c r="B52" s="58" t="s">
        <v>23</v>
      </c>
      <c r="C52" s="20">
        <f t="shared" si="3"/>
        <v>0.50147732264606237</v>
      </c>
      <c r="D52" s="89">
        <v>16667</v>
      </c>
      <c r="E52" s="16">
        <f t="shared" si="5"/>
        <v>200004</v>
      </c>
      <c r="F52" s="68"/>
    </row>
    <row r="53" spans="1:6" x14ac:dyDescent="0.25">
      <c r="A53" s="61" t="s">
        <v>34</v>
      </c>
      <c r="B53" s="3" t="s">
        <v>21</v>
      </c>
      <c r="C53" s="86">
        <f>D53/33235.8</f>
        <v>8.9169064683263226</v>
      </c>
      <c r="D53" s="96">
        <f>SUM(D54:D72)</f>
        <v>296360.52</v>
      </c>
      <c r="E53" s="87">
        <f>SUM(E54:E72)</f>
        <v>3556326.24</v>
      </c>
      <c r="F53" s="69"/>
    </row>
    <row r="54" spans="1:6" x14ac:dyDescent="0.25">
      <c r="A54" s="29"/>
      <c r="B54" s="14" t="s">
        <v>59</v>
      </c>
      <c r="C54" s="20">
        <f t="shared" si="3"/>
        <v>0.8123770151463181</v>
      </c>
      <c r="D54" s="89">
        <v>27000</v>
      </c>
      <c r="E54" s="7">
        <f t="shared" ref="E54:E67" si="6">D54*12</f>
        <v>324000</v>
      </c>
      <c r="F54" s="65"/>
    </row>
    <row r="55" spans="1:6" x14ac:dyDescent="0.25">
      <c r="A55" s="29"/>
      <c r="B55" s="13" t="s">
        <v>58</v>
      </c>
      <c r="C55" s="20">
        <f t="shared" si="3"/>
        <v>1.5946659926946243</v>
      </c>
      <c r="D55" s="89">
        <v>53000</v>
      </c>
      <c r="E55" s="17">
        <f t="shared" si="6"/>
        <v>636000</v>
      </c>
      <c r="F55" s="64"/>
    </row>
    <row r="56" spans="1:6" x14ac:dyDescent="0.25">
      <c r="A56" s="29"/>
      <c r="B56" s="13" t="s">
        <v>8</v>
      </c>
      <c r="C56" s="20">
        <f t="shared" si="3"/>
        <v>1.6548420678906479</v>
      </c>
      <c r="D56" s="89">
        <v>55000</v>
      </c>
      <c r="E56" s="7">
        <f t="shared" si="6"/>
        <v>660000</v>
      </c>
      <c r="F56" s="65"/>
    </row>
    <row r="57" spans="1:6" x14ac:dyDescent="0.25">
      <c r="A57" s="29"/>
      <c r="B57" s="13" t="s">
        <v>73</v>
      </c>
      <c r="C57" s="20">
        <f t="shared" si="3"/>
        <v>0.81792885984390318</v>
      </c>
      <c r="D57" s="95">
        <v>27184.52</v>
      </c>
      <c r="E57" s="7">
        <f t="shared" si="6"/>
        <v>326214.24</v>
      </c>
      <c r="F57" s="65"/>
    </row>
    <row r="58" spans="1:6" x14ac:dyDescent="0.25">
      <c r="A58" s="29"/>
      <c r="B58" s="13" t="s">
        <v>20</v>
      </c>
      <c r="C58" s="20">
        <f t="shared" si="3"/>
        <v>3.008803759801178E-2</v>
      </c>
      <c r="D58" s="89">
        <v>1000</v>
      </c>
      <c r="E58" s="7">
        <f t="shared" si="6"/>
        <v>12000</v>
      </c>
      <c r="F58" s="65"/>
    </row>
    <row r="59" spans="1:6" x14ac:dyDescent="0.25">
      <c r="A59" s="29"/>
      <c r="B59" s="13" t="s">
        <v>7</v>
      </c>
      <c r="C59" s="20">
        <f t="shared" si="3"/>
        <v>6.0176075196023561E-2</v>
      </c>
      <c r="D59" s="89">
        <v>2000</v>
      </c>
      <c r="E59" s="7">
        <f t="shared" si="6"/>
        <v>24000</v>
      </c>
      <c r="F59" s="65"/>
    </row>
    <row r="60" spans="1:6" x14ac:dyDescent="0.25">
      <c r="A60" s="29"/>
      <c r="B60" s="13" t="s">
        <v>60</v>
      </c>
      <c r="C60" s="20">
        <f t="shared" si="3"/>
        <v>0.25072361730423215</v>
      </c>
      <c r="D60" s="89">
        <v>8333</v>
      </c>
      <c r="E60" s="7">
        <f t="shared" si="6"/>
        <v>99996</v>
      </c>
      <c r="F60" s="65"/>
    </row>
    <row r="61" spans="1:6" x14ac:dyDescent="0.25">
      <c r="A61" s="29"/>
      <c r="B61" s="13" t="s">
        <v>11</v>
      </c>
      <c r="C61" s="20">
        <f t="shared" si="3"/>
        <v>3.6105645117614132E-2</v>
      </c>
      <c r="D61" s="89">
        <v>1200</v>
      </c>
      <c r="E61" s="7">
        <f t="shared" si="6"/>
        <v>14400</v>
      </c>
      <c r="F61" s="65"/>
    </row>
    <row r="62" spans="1:6" ht="15.75" customHeight="1" x14ac:dyDescent="0.25">
      <c r="A62" s="29"/>
      <c r="B62" s="13" t="s">
        <v>15</v>
      </c>
      <c r="C62" s="20">
        <f t="shared" si="3"/>
        <v>3.008803759801178E-2</v>
      </c>
      <c r="D62" s="89">
        <v>1000</v>
      </c>
      <c r="E62" s="7">
        <f t="shared" si="6"/>
        <v>12000</v>
      </c>
      <c r="F62" s="70"/>
    </row>
    <row r="63" spans="1:6" x14ac:dyDescent="0.25">
      <c r="A63" s="29"/>
      <c r="B63" s="84" t="s">
        <v>12</v>
      </c>
      <c r="C63" s="20">
        <f t="shared" si="3"/>
        <v>9.0264112794035345E-2</v>
      </c>
      <c r="D63" s="89">
        <v>3000</v>
      </c>
      <c r="E63" s="7">
        <f t="shared" si="6"/>
        <v>36000</v>
      </c>
      <c r="F63" s="65"/>
    </row>
    <row r="64" spans="1:6" x14ac:dyDescent="0.25">
      <c r="A64" s="29"/>
      <c r="B64" s="13" t="s">
        <v>13</v>
      </c>
      <c r="C64" s="20">
        <f t="shared" si="3"/>
        <v>3.008803759801178E-2</v>
      </c>
      <c r="D64" s="89">
        <v>1000</v>
      </c>
      <c r="E64" s="7">
        <f t="shared" si="6"/>
        <v>12000</v>
      </c>
      <c r="F64" s="65"/>
    </row>
    <row r="65" spans="1:6" x14ac:dyDescent="0.25">
      <c r="A65" s="29"/>
      <c r="B65" s="13" t="s">
        <v>14</v>
      </c>
      <c r="C65" s="20">
        <f t="shared" si="3"/>
        <v>0.3008803759801178</v>
      </c>
      <c r="D65" s="89">
        <v>10000</v>
      </c>
      <c r="E65" s="7">
        <f t="shared" si="6"/>
        <v>120000</v>
      </c>
      <c r="F65" s="65"/>
    </row>
    <row r="66" spans="1:6" x14ac:dyDescent="0.25">
      <c r="A66" s="29"/>
      <c r="B66" s="13" t="s">
        <v>33</v>
      </c>
      <c r="C66" s="20">
        <f t="shared" si="3"/>
        <v>0.33849042297763254</v>
      </c>
      <c r="D66" s="89">
        <v>11250</v>
      </c>
      <c r="E66" s="7">
        <f t="shared" si="6"/>
        <v>135000</v>
      </c>
      <c r="F66" s="65"/>
    </row>
    <row r="67" spans="1:6" x14ac:dyDescent="0.25">
      <c r="A67" s="29"/>
      <c r="B67" s="13" t="s">
        <v>24</v>
      </c>
      <c r="C67" s="20">
        <f t="shared" si="3"/>
        <v>0.17550352330920271</v>
      </c>
      <c r="D67" s="89">
        <v>5833</v>
      </c>
      <c r="E67" s="16">
        <f t="shared" si="6"/>
        <v>69996</v>
      </c>
      <c r="F67" s="67"/>
    </row>
    <row r="68" spans="1:6" x14ac:dyDescent="0.25">
      <c r="A68" s="29"/>
      <c r="B68" s="14" t="s">
        <v>72</v>
      </c>
      <c r="C68" s="20">
        <f t="shared" si="3"/>
        <v>9.0264112794035345E-2</v>
      </c>
      <c r="D68" s="89">
        <v>3000</v>
      </c>
      <c r="E68" s="7">
        <f t="shared" ref="E68:E70" si="7">D68*12</f>
        <v>36000</v>
      </c>
      <c r="F68" s="65"/>
    </row>
    <row r="69" spans="1:6" x14ac:dyDescent="0.25">
      <c r="A69" s="29"/>
      <c r="B69" s="14" t="s">
        <v>85</v>
      </c>
      <c r="C69" s="20">
        <f t="shared" si="3"/>
        <v>0.90264112794035345</v>
      </c>
      <c r="D69" s="89">
        <v>30000</v>
      </c>
      <c r="E69" s="7">
        <f t="shared" si="7"/>
        <v>360000</v>
      </c>
      <c r="F69" s="65"/>
    </row>
    <row r="70" spans="1:6" x14ac:dyDescent="0.25">
      <c r="A70" s="29"/>
      <c r="B70" s="13" t="s">
        <v>86</v>
      </c>
      <c r="C70" s="20">
        <f t="shared" si="3"/>
        <v>0.2725976206379867</v>
      </c>
      <c r="D70" s="89">
        <f>D69*30.2/100</f>
        <v>9060</v>
      </c>
      <c r="E70" s="7">
        <f t="shared" si="7"/>
        <v>108720</v>
      </c>
      <c r="F70" s="65"/>
    </row>
    <row r="71" spans="1:6" x14ac:dyDescent="0.25">
      <c r="A71" s="29"/>
      <c r="B71" s="13" t="s">
        <v>88</v>
      </c>
      <c r="C71" s="20">
        <f t="shared" si="3"/>
        <v>0.22566028198508836</v>
      </c>
      <c r="D71" s="89">
        <v>7500</v>
      </c>
      <c r="E71" s="7">
        <f>D71*12</f>
        <v>90000</v>
      </c>
      <c r="F71" s="65"/>
    </row>
    <row r="72" spans="1:6" x14ac:dyDescent="0.25">
      <c r="A72" s="29"/>
      <c r="B72" s="13" t="s">
        <v>87</v>
      </c>
      <c r="C72" s="20">
        <f>D72/33235.8</f>
        <v>1.2035215039204712</v>
      </c>
      <c r="D72" s="89">
        <v>40000</v>
      </c>
      <c r="E72" s="7">
        <f t="shared" ref="E72" si="8">D72*12</f>
        <v>480000</v>
      </c>
      <c r="F72" s="65"/>
    </row>
    <row r="73" spans="1:6" x14ac:dyDescent="0.25">
      <c r="A73" s="61" t="s">
        <v>32</v>
      </c>
      <c r="B73" s="19" t="s">
        <v>39</v>
      </c>
      <c r="C73" s="8" t="s">
        <v>1</v>
      </c>
      <c r="D73" s="90" t="s">
        <v>4</v>
      </c>
      <c r="E73" s="21" t="s">
        <v>4</v>
      </c>
      <c r="F73" s="66"/>
    </row>
    <row r="74" spans="1:6" ht="12.75" customHeight="1" x14ac:dyDescent="0.25">
      <c r="A74" s="29"/>
      <c r="B74" s="13" t="s">
        <v>50</v>
      </c>
      <c r="C74" s="7"/>
      <c r="D74" s="90" t="s">
        <v>4</v>
      </c>
      <c r="E74" s="21" t="s">
        <v>4</v>
      </c>
      <c r="F74" s="71"/>
    </row>
    <row r="75" spans="1:6" ht="12" customHeight="1" x14ac:dyDescent="0.25">
      <c r="A75" s="29"/>
      <c r="B75" s="13" t="s">
        <v>49</v>
      </c>
      <c r="C75" s="7"/>
      <c r="D75" s="90" t="s">
        <v>4</v>
      </c>
      <c r="E75" s="21" t="s">
        <v>4</v>
      </c>
      <c r="F75" s="71"/>
    </row>
    <row r="76" spans="1:6" ht="14.25" customHeight="1" x14ac:dyDescent="0.25">
      <c r="A76" s="29"/>
      <c r="B76" s="13" t="s">
        <v>47</v>
      </c>
      <c r="C76" s="7"/>
      <c r="D76" s="90" t="s">
        <v>4</v>
      </c>
      <c r="E76" s="21" t="s">
        <v>4</v>
      </c>
      <c r="F76" s="71"/>
    </row>
    <row r="77" spans="1:6" ht="12.75" customHeight="1" x14ac:dyDescent="0.25">
      <c r="A77" s="29"/>
      <c r="B77" s="13" t="s">
        <v>48</v>
      </c>
      <c r="C77" s="7"/>
      <c r="D77" s="90" t="s">
        <v>4</v>
      </c>
      <c r="E77" s="21" t="s">
        <v>4</v>
      </c>
      <c r="F77" s="71"/>
    </row>
    <row r="78" spans="1:6" ht="15.75" thickBot="1" x14ac:dyDescent="0.3">
      <c r="A78" s="38"/>
      <c r="B78" s="39" t="s">
        <v>22</v>
      </c>
      <c r="C78" s="100">
        <f>D78/33235.8</f>
        <v>31.968194236335517</v>
      </c>
      <c r="D78" s="88">
        <f>D53+D44+D21</f>
        <v>1062488.51</v>
      </c>
      <c r="E78" s="88">
        <f>E53+E44+E21</f>
        <v>12749862.120000001</v>
      </c>
      <c r="F78" s="40"/>
    </row>
    <row r="79" spans="1:6" x14ac:dyDescent="0.25">
      <c r="A79" s="46"/>
      <c r="B79" s="47"/>
      <c r="C79" s="48"/>
      <c r="D79" s="49"/>
      <c r="E79" s="50"/>
      <c r="F79" s="46"/>
    </row>
    <row r="80" spans="1:6" x14ac:dyDescent="0.25">
      <c r="A80" s="46"/>
      <c r="B80" s="47"/>
      <c r="C80" s="48"/>
      <c r="D80" s="49"/>
      <c r="E80" s="50"/>
      <c r="F80" s="46"/>
    </row>
    <row r="81" spans="1:6" x14ac:dyDescent="0.25">
      <c r="A81" s="46"/>
      <c r="B81" s="47"/>
      <c r="C81" s="48"/>
      <c r="D81" s="49"/>
      <c r="E81" s="50"/>
      <c r="F81" s="46"/>
    </row>
    <row r="82" spans="1:6" x14ac:dyDescent="0.25">
      <c r="A82" s="46"/>
      <c r="B82" s="47"/>
      <c r="C82" s="48"/>
      <c r="D82" s="49"/>
      <c r="E82" s="50"/>
      <c r="F82" s="46"/>
    </row>
    <row r="83" spans="1:6" x14ac:dyDescent="0.25">
      <c r="A83" s="46"/>
      <c r="B83" s="47"/>
      <c r="C83" s="48"/>
      <c r="D83" s="49"/>
      <c r="E83" s="50"/>
      <c r="F83" s="46"/>
    </row>
    <row r="84" spans="1:6" x14ac:dyDescent="0.25">
      <c r="A84" s="46"/>
      <c r="B84" s="47"/>
      <c r="C84" s="48"/>
      <c r="D84" s="49"/>
      <c r="E84" s="50"/>
      <c r="F84" s="46"/>
    </row>
    <row r="85" spans="1:6" x14ac:dyDescent="0.25">
      <c r="A85" s="46"/>
      <c r="B85" s="47"/>
      <c r="C85" s="48"/>
      <c r="D85" s="49"/>
      <c r="E85" s="50"/>
      <c r="F85" s="46"/>
    </row>
    <row r="86" spans="1:6" x14ac:dyDescent="0.25">
      <c r="A86" s="46"/>
      <c r="B86" s="47"/>
      <c r="C86" s="48"/>
      <c r="D86" s="49"/>
      <c r="E86" s="50"/>
      <c r="F86" s="46"/>
    </row>
    <row r="87" spans="1:6" x14ac:dyDescent="0.25">
      <c r="A87" s="46"/>
      <c r="B87" s="47"/>
      <c r="C87" s="48"/>
      <c r="D87" s="49"/>
      <c r="E87" s="50"/>
      <c r="F87" s="46"/>
    </row>
    <row r="88" spans="1:6" ht="15" customHeight="1" x14ac:dyDescent="0.25"/>
  </sheetData>
  <mergeCells count="2">
    <mergeCell ref="B20:F20"/>
    <mergeCell ref="B6:F6"/>
  </mergeCells>
  <pageMargins left="0.11811023622047245" right="0.11811023622047245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ASBUH</dc:creator>
  <cp:lastModifiedBy>trade</cp:lastModifiedBy>
  <cp:lastPrinted>2024-10-17T04:45:11Z</cp:lastPrinted>
  <dcterms:created xsi:type="dcterms:W3CDTF">2021-04-08T11:15:38Z</dcterms:created>
  <dcterms:modified xsi:type="dcterms:W3CDTF">2024-10-17T04:50:28Z</dcterms:modified>
</cp:coreProperties>
</file>