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de\Desktop\ГОЛОСОВАНИЕ 2023 г\"/>
    </mc:Choice>
  </mc:AlternateContent>
  <bookViews>
    <workbookView xWindow="0" yWindow="0" windowWidth="13005" windowHeight="8715"/>
  </bookViews>
  <sheets>
    <sheet name="2022" sheetId="10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0" l="1"/>
  <c r="C68" i="10"/>
  <c r="D26" i="10"/>
  <c r="D27" i="10"/>
  <c r="D28" i="10"/>
  <c r="D29" i="10"/>
  <c r="D30" i="10"/>
  <c r="D31" i="10"/>
  <c r="D32" i="10"/>
  <c r="D25" i="10"/>
  <c r="D58" i="10"/>
  <c r="D59" i="10"/>
  <c r="D60" i="10"/>
  <c r="D61" i="10"/>
  <c r="D62" i="10"/>
  <c r="D63" i="10"/>
  <c r="D64" i="10"/>
  <c r="D65" i="10"/>
  <c r="D57" i="10"/>
  <c r="C56" i="10"/>
  <c r="C24" i="10"/>
  <c r="C20" i="10"/>
  <c r="C12" i="10"/>
  <c r="C13" i="10"/>
  <c r="C14" i="10"/>
  <c r="C15" i="10"/>
  <c r="C16" i="10"/>
  <c r="C17" i="10"/>
  <c r="C18" i="10"/>
  <c r="C19" i="10"/>
  <c r="C11" i="10"/>
  <c r="D10" i="10"/>
  <c r="E32" i="10" l="1"/>
  <c r="C10" i="10"/>
  <c r="C9" i="10"/>
  <c r="D9" i="10" s="1"/>
  <c r="E9" i="10" s="1"/>
  <c r="D35" i="10" l="1"/>
  <c r="C35" i="10" s="1"/>
  <c r="D36" i="10"/>
  <c r="C36" i="10" s="1"/>
  <c r="D37" i="10"/>
  <c r="C37" i="10" s="1"/>
  <c r="D38" i="10"/>
  <c r="C38" i="10" s="1"/>
  <c r="D39" i="10"/>
  <c r="C39" i="10" s="1"/>
  <c r="D40" i="10"/>
  <c r="C40" i="10" s="1"/>
  <c r="D41" i="10"/>
  <c r="C41" i="10" s="1"/>
  <c r="D42" i="10"/>
  <c r="C42" i="10" s="1"/>
  <c r="D43" i="10"/>
  <c r="C43" i="10" s="1"/>
  <c r="D44" i="10"/>
  <c r="C44" i="10" s="1"/>
  <c r="D45" i="10"/>
  <c r="C45" i="10" s="1"/>
  <c r="D46" i="10"/>
  <c r="C46" i="10" s="1"/>
  <c r="D47" i="10"/>
  <c r="C47" i="10" s="1"/>
  <c r="D48" i="10"/>
  <c r="C48" i="10" s="1"/>
  <c r="D49" i="10"/>
  <c r="C49" i="10" s="1"/>
  <c r="D50" i="10"/>
  <c r="C50" i="10" s="1"/>
  <c r="D51" i="10"/>
  <c r="C51" i="10" s="1"/>
  <c r="D52" i="10"/>
  <c r="C52" i="10" s="1"/>
  <c r="D53" i="10"/>
  <c r="C53" i="10" s="1"/>
  <c r="D54" i="10"/>
  <c r="C54" i="10" s="1"/>
  <c r="D55" i="10"/>
  <c r="C55" i="10" s="1"/>
  <c r="D34" i="10"/>
  <c r="C34" i="10" s="1"/>
  <c r="C33" i="10" s="1"/>
  <c r="C66" i="10" s="1"/>
  <c r="C8" i="10" l="1"/>
  <c r="D8" i="10" s="1"/>
  <c r="E8" i="10" s="1"/>
  <c r="E26" i="10"/>
  <c r="E27" i="10"/>
  <c r="E28" i="10"/>
  <c r="E29" i="10"/>
  <c r="E30" i="10"/>
  <c r="E31" i="10"/>
  <c r="D56" i="10" l="1"/>
  <c r="E18" i="10" l="1"/>
  <c r="E15" i="10"/>
  <c r="E60" i="10" l="1"/>
  <c r="E59" i="10"/>
  <c r="E17" i="10"/>
  <c r="E65" i="10" l="1"/>
  <c r="E64" i="10"/>
  <c r="E63" i="10"/>
  <c r="E62" i="10"/>
  <c r="E61" i="10"/>
  <c r="E58" i="10"/>
  <c r="E57" i="10"/>
  <c r="E20" i="10"/>
  <c r="E19" i="10"/>
  <c r="E16" i="10"/>
  <c r="E14" i="10"/>
  <c r="E13" i="10"/>
  <c r="E12" i="10"/>
  <c r="E11" i="10"/>
  <c r="E56" i="10" l="1"/>
  <c r="C7" i="10" l="1"/>
  <c r="D24" i="10"/>
  <c r="D7" i="10" l="1"/>
  <c r="C6" i="10"/>
  <c r="E25" i="10"/>
  <c r="E24" i="10" s="1"/>
  <c r="E66" i="10" s="1"/>
  <c r="E33" i="10"/>
  <c r="D33" i="10"/>
  <c r="D66" i="10" s="1"/>
  <c r="E7" i="10" l="1"/>
  <c r="E6" i="10" s="1"/>
  <c r="D6" i="10"/>
</calcChain>
</file>

<file path=xl/sharedStrings.xml><?xml version="1.0" encoding="utf-8"?>
<sst xmlns="http://schemas.openxmlformats.org/spreadsheetml/2006/main" count="81" uniqueCount="77">
  <si>
    <t xml:space="preserve">Наименование статей </t>
  </si>
  <si>
    <t>ДОХОДЫ, целевые взносы ВСЕГО, в том числе</t>
  </si>
  <si>
    <t>ДОХОДЫ ОТ КОММЕРЧЕСКОЙ ДЕЯТЕЛЬНОСТИ, всего в том числе</t>
  </si>
  <si>
    <t>РАСХОДЫ всего, в том числе</t>
  </si>
  <si>
    <t>1.1.</t>
  </si>
  <si>
    <t>1.2.</t>
  </si>
  <si>
    <t>1.3.</t>
  </si>
  <si>
    <t>1.5.</t>
  </si>
  <si>
    <t>Размер  платы на 1 кв. м в месяц</t>
  </si>
  <si>
    <t xml:space="preserve">РАСХОДЫ по статье "УПРАВЛЕНИЕ ДОМОМ" всего, в том числе </t>
  </si>
  <si>
    <t>ИТОГО РАСХОДЫ</t>
  </si>
  <si>
    <t>1.</t>
  </si>
  <si>
    <t>2.</t>
  </si>
  <si>
    <t>2.1.</t>
  </si>
  <si>
    <t>2.2.</t>
  </si>
  <si>
    <t>2.3.</t>
  </si>
  <si>
    <t xml:space="preserve">РАСХОДЫ по статье "СОДЕРЖАНИЕ ЖИЛЬЯ" (СЖ), всего, в том числе </t>
  </si>
  <si>
    <t xml:space="preserve">РАСХОДЫ по статье "ТЕКУЩИЙ РЕМОНТ" (ТР), всего, в том числе </t>
  </si>
  <si>
    <t>План по тарифу сумма в год</t>
  </si>
  <si>
    <r>
      <t xml:space="preserve">План по тарифу </t>
    </r>
    <r>
      <rPr>
        <b/>
        <sz val="8"/>
        <color theme="1"/>
        <rFont val="Calibri"/>
        <family val="2"/>
        <charset val="204"/>
        <scheme val="minor"/>
      </rPr>
      <t>сумма в месяц</t>
    </r>
  </si>
  <si>
    <t xml:space="preserve"> Пользование крыши для установки оборудования (Т2 Мобайл)</t>
  </si>
  <si>
    <t xml:space="preserve"> Пользование крыши для установки оборудования (МТС)</t>
  </si>
  <si>
    <t>Система розлива чистой воды (ИП Останина)</t>
  </si>
  <si>
    <t>Аренда земельного участка под повильон торговли (ИП Насиров Н.А.)</t>
  </si>
  <si>
    <t>Аренда земельного участка под повильон торговли (ИП Липанин Г.А.)</t>
  </si>
  <si>
    <t>Аренда помещ. (под лифтерную) (ЗападУралЛифт)</t>
  </si>
  <si>
    <t>Аренда земельного участка под повильон торг.(новый 1 киоск) (ИП Липанин Г.А.)</t>
  </si>
  <si>
    <t>Содержания несущих конструкций и ненесущих конструкций</t>
  </si>
  <si>
    <t xml:space="preserve">Содержания мусоропроводов </t>
  </si>
  <si>
    <t xml:space="preserve">Содержания систем вентиляции и дымоудаления </t>
  </si>
  <si>
    <t xml:space="preserve">Содержания систем внутридомового газового оборудования </t>
  </si>
  <si>
    <t xml:space="preserve">Содержания лифта (лифтов) </t>
  </si>
  <si>
    <t>Содержания систем водоснабжения, отопления и водоотведения</t>
  </si>
  <si>
    <t>Устранение аварии и выполнение заявок населения</t>
  </si>
  <si>
    <t>Содержания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</si>
  <si>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>Содержанию помещений, входящих в состав общего имущества в многоквартирном доме</t>
  </si>
  <si>
    <t>Влажная протирка и мытье окон.</t>
  </si>
  <si>
    <t>Дератизация и дезинсекция помещений</t>
  </si>
  <si>
    <t xml:space="preserve">Работы по содержанию придомовой территории </t>
  </si>
  <si>
    <t>Расходы на оплату труда и отчисления на социальные нужды работников</t>
  </si>
  <si>
    <t>Услуги биллинга</t>
  </si>
  <si>
    <t>Озеленение вдоль отремонтированной отмостки c 1-12 подъезды.</t>
  </si>
  <si>
    <t>Изготовление и установка люков с тех. Этажа на крышу над подъездами 1,2,3,5,6,11,12.</t>
  </si>
  <si>
    <t xml:space="preserve">Отсыпка парковочных карманов асфальтовой крошкой. </t>
  </si>
  <si>
    <t>Замена линолеума в офисе правления и диспетчерской</t>
  </si>
  <si>
    <t>Покраска  труб газопровода.</t>
  </si>
  <si>
    <t>Ремонт швов по заявкам жителей.</t>
  </si>
  <si>
    <t>Покраска распределительных щитов у подъездов. «ВРУ»</t>
  </si>
  <si>
    <t>Заменить запорную арматуру на стояках ГВС, ХВС в 11 и 12 подъездах (чердак, подвал).</t>
  </si>
  <si>
    <t>Заменить канализационные выпуски в 2,3 и 10 подъездах.</t>
  </si>
  <si>
    <t>Приобрести урны.</t>
  </si>
  <si>
    <t>Замена стояков на 16 эт (вода ХГВС).</t>
  </si>
  <si>
    <t>Замена запорной арматуры на стояках к 16 эт (ХГВС.)</t>
  </si>
  <si>
    <t xml:space="preserve">Установка видеонаблюдения во дворе дома. </t>
  </si>
  <si>
    <t>Ремонт поэтажных щитков в 3 и 4 подъездах.</t>
  </si>
  <si>
    <t>Профилактический ремонт электрощитовых в подъездах 1,2,3,4,5,6,7,8.</t>
  </si>
  <si>
    <t>Восстановление освещения в подвалах с 1 по 12 подъездах.</t>
  </si>
  <si>
    <t>Ремонт первых этажей подъездов 8 и 9 (до почтовых ящиков).</t>
  </si>
  <si>
    <t>Изготовление и установка 4 лавочек.</t>
  </si>
  <si>
    <t>Ремонт мусорокамер в подъездах с 1 по 8 (укладка плитки на стены и пол, стяжка пола).</t>
  </si>
  <si>
    <t>Восстановление ступеней и укладка резиновой крошки 11 и 12 подъезды.</t>
  </si>
  <si>
    <t>Изготовление ограждения с последующей установкой вдоль отремонтированной отмостки c 1-12 подъезды.</t>
  </si>
  <si>
    <t>Окраска цоколя вдоль отремонтированной отмостки.</t>
  </si>
  <si>
    <t xml:space="preserve">Общая площадь </t>
  </si>
  <si>
    <t>Размещение рекламы в лифтах (КОФЕ ООО АГЕНТСТВО)</t>
  </si>
  <si>
    <t>Размещение рекламы в лифтах (ЛИФТ МЕДИА ГРУПП ООО)</t>
  </si>
  <si>
    <t>Размещение и подключение к коммуникациям связи (МТС)</t>
  </si>
  <si>
    <t>РАСХОДЫ по статье "СОДЕРЖАНИЕ ЖИЛЬЯ" (СЖ)</t>
  </si>
  <si>
    <t xml:space="preserve">РАСХОДЫ по статье "ТЕКУЩИЙ РЕМОНТ" (ТР) </t>
  </si>
  <si>
    <t>РАСХОДЫ по статье "УПРАВЛЕНИЕ ДОМОМ" (УД)</t>
  </si>
  <si>
    <t>СМЕТА ДОХОДОВ И РАСХОДОВ НА 2023 ГОД</t>
  </si>
  <si>
    <t>Содержания систем водоснабжения (холодного и горячего), отопления и водоотведения</t>
  </si>
  <si>
    <t xml:space="preserve">Ссодержания систем теплоснабжения </t>
  </si>
  <si>
    <t>Обслуживание и очистка мусоропроводов, мусороприемных камер и содержание контейнерных площадок</t>
  </si>
  <si>
    <t>ТОВАРИЩЕСТВО СОБСТВЕННИКОВ ЖИЛЬЯ "ЮРША 56"</t>
  </si>
  <si>
    <t>Тариф на 2023 (с учетом доходов от арендаторов)</t>
  </si>
  <si>
    <t>Приложение № 4 к Протоколу ОСЧ ТСЖ ЮРША 56 от 09.06.2023г.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</si>
</sst>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Fill="1"/>
    <xf numFmtId="0" fontId="0" fillId="0" borderId="0" xfId="0" applyFill="1"/>
    <xf numFmtId="4" fontId="1" fillId="0" borderId="0" xfId="0" applyNumberFormat="1" applyFont="1" applyFill="1"/>
    <xf numFmtId="0" fontId="0" fillId="0" borderId="0" xfId="0" applyFont="1" applyFill="1"/>
    <xf numFmtId="4" fontId="0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" fontId="0" fillId="0" borderId="0" xfId="0" applyNumberFormat="1" applyFill="1"/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2" fontId="0" fillId="0" borderId="0" xfId="0" applyNumberFormat="1" applyFill="1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4" xfId="0" applyFont="1" applyFill="1" applyBorder="1" applyAlignment="1">
      <alignment wrapText="1"/>
    </xf>
    <xf numFmtId="4" fontId="5" fillId="0" borderId="11" xfId="0" applyNumberFormat="1" applyFont="1" applyFill="1" applyBorder="1" applyAlignment="1">
      <alignment horizontal="center"/>
    </xf>
    <xf numFmtId="0" fontId="3" fillId="0" borderId="4" xfId="0" applyFont="1" applyFill="1" applyBorder="1"/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/>
    <xf numFmtId="0" fontId="3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1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4" fontId="10" fillId="0" borderId="1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/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3" fillId="0" borderId="0" xfId="0" applyFont="1" applyBorder="1"/>
    <xf numFmtId="4" fontId="10" fillId="0" borderId="2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4" fontId="15" fillId="0" borderId="12" xfId="0" applyNumberFormat="1" applyFont="1" applyBorder="1" applyAlignment="1">
      <alignment horizontal="center"/>
    </xf>
    <xf numFmtId="4" fontId="13" fillId="0" borderId="21" xfId="0" applyNumberFormat="1" applyFont="1" applyFill="1" applyBorder="1" applyAlignment="1">
      <alignment horizontal="center" wrapText="1"/>
    </xf>
    <xf numFmtId="4" fontId="13" fillId="0" borderId="22" xfId="0" applyNumberFormat="1" applyFont="1" applyFill="1" applyBorder="1" applyAlignment="1">
      <alignment horizontal="center" wrapText="1"/>
    </xf>
    <xf numFmtId="4" fontId="4" fillId="0" borderId="3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 wrapText="1"/>
    </xf>
    <xf numFmtId="0" fontId="3" fillId="0" borderId="27" xfId="0" applyFont="1" applyFill="1" applyBorder="1"/>
    <xf numFmtId="0" fontId="3" fillId="0" borderId="27" xfId="0" applyFont="1" applyFill="1" applyBorder="1" applyAlignment="1">
      <alignment horizontal="left"/>
    </xf>
    <xf numFmtId="0" fontId="12" fillId="0" borderId="27" xfId="0" applyFont="1" applyFill="1" applyBorder="1" applyAlignment="1">
      <alignment wrapText="1"/>
    </xf>
    <xf numFmtId="0" fontId="3" fillId="0" borderId="28" xfId="0" applyFont="1" applyFill="1" applyBorder="1" applyAlignment="1">
      <alignment horizontal="left"/>
    </xf>
    <xf numFmtId="0" fontId="2" fillId="0" borderId="26" xfId="0" applyFont="1" applyFill="1" applyBorder="1"/>
    <xf numFmtId="0" fontId="15" fillId="0" borderId="27" xfId="0" applyFont="1" applyBorder="1"/>
    <xf numFmtId="0" fontId="15" fillId="0" borderId="28" xfId="0" applyFont="1" applyBorder="1"/>
    <xf numFmtId="0" fontId="3" fillId="0" borderId="28" xfId="0" applyFont="1" applyFill="1" applyBorder="1"/>
    <xf numFmtId="0" fontId="2" fillId="0" borderId="29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center"/>
    </xf>
    <xf numFmtId="16" fontId="4" fillId="0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5" fillId="0" borderId="17" xfId="0" applyFont="1" applyFill="1" applyBorder="1" applyAlignment="1">
      <alignment wrapText="1"/>
    </xf>
    <xf numFmtId="4" fontId="4" fillId="0" borderId="7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5" fillId="0" borderId="3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16" fontId="4" fillId="0" borderId="36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 wrapText="1"/>
    </xf>
    <xf numFmtId="4" fontId="5" fillId="0" borderId="8" xfId="0" applyNumberFormat="1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abSelected="1" workbookViewId="0">
      <selection activeCell="J9" sqref="J9"/>
    </sheetView>
  </sheetViews>
  <sheetFormatPr defaultRowHeight="15" x14ac:dyDescent="0.25"/>
  <cols>
    <col min="1" max="1" width="4.85546875" style="6" customWidth="1"/>
    <col min="2" max="2" width="100.85546875" style="2" bestFit="1" customWidth="1"/>
    <col min="3" max="3" width="12.5703125" style="13" bestFit="1" customWidth="1"/>
    <col min="4" max="4" width="14.7109375" style="13" bestFit="1" customWidth="1"/>
    <col min="5" max="5" width="16" style="13" bestFit="1" customWidth="1"/>
    <col min="6" max="6" width="9.140625" style="2"/>
    <col min="7" max="7" width="6" style="2" bestFit="1" customWidth="1"/>
    <col min="8" max="8" width="9.140625" style="2"/>
    <col min="9" max="9" width="6.28515625" style="2" customWidth="1"/>
    <col min="10" max="16384" width="9.140625" style="2"/>
  </cols>
  <sheetData>
    <row r="1" spans="1:7" s="97" customFormat="1" ht="28.5" customHeight="1" x14ac:dyDescent="0.25">
      <c r="A1" s="96"/>
      <c r="B1" s="98" t="s">
        <v>76</v>
      </c>
      <c r="C1" s="98"/>
      <c r="D1" s="98"/>
      <c r="E1" s="98"/>
    </row>
    <row r="2" spans="1:7" s="1" customFormat="1" ht="15.75" x14ac:dyDescent="0.25">
      <c r="A2" s="10"/>
      <c r="B2" s="36" t="s">
        <v>74</v>
      </c>
      <c r="C2" s="5"/>
      <c r="D2" s="3"/>
      <c r="E2" s="3"/>
    </row>
    <row r="3" spans="1:7" s="1" customFormat="1" ht="15.75" x14ac:dyDescent="0.25">
      <c r="A3" s="10"/>
      <c r="B3" s="37" t="s">
        <v>70</v>
      </c>
      <c r="C3" s="5"/>
      <c r="D3" s="3"/>
      <c r="E3" s="3"/>
    </row>
    <row r="4" spans="1:7" s="1" customFormat="1" ht="14.25" customHeight="1" thickBot="1" x14ac:dyDescent="0.3">
      <c r="A4" s="10"/>
      <c r="B4" s="38" t="s">
        <v>63</v>
      </c>
      <c r="C4" s="3">
        <v>33235.800000000003</v>
      </c>
      <c r="D4" s="3"/>
      <c r="E4" s="3"/>
    </row>
    <row r="5" spans="1:7" s="8" customFormat="1" ht="36" customHeight="1" thickBot="1" x14ac:dyDescent="0.25">
      <c r="A5" s="59"/>
      <c r="B5" s="60" t="s">
        <v>0</v>
      </c>
      <c r="C5" s="54" t="s">
        <v>8</v>
      </c>
      <c r="D5" s="54" t="s">
        <v>19</v>
      </c>
      <c r="E5" s="55" t="s">
        <v>18</v>
      </c>
    </row>
    <row r="6" spans="1:7" s="9" customFormat="1" ht="15.75" customHeight="1" thickBot="1" x14ac:dyDescent="0.35">
      <c r="A6" s="92" t="s">
        <v>11</v>
      </c>
      <c r="B6" s="93" t="s">
        <v>1</v>
      </c>
      <c r="C6" s="94">
        <f>C7+C8+C9-C10</f>
        <v>31.921963645627105</v>
      </c>
      <c r="D6" s="94">
        <f t="shared" ref="D6:E6" si="0">D7+D8+D9-D10</f>
        <v>1060951.9993333335</v>
      </c>
      <c r="E6" s="95">
        <f t="shared" si="0"/>
        <v>12731423.991999999</v>
      </c>
    </row>
    <row r="7" spans="1:7" x14ac:dyDescent="0.25">
      <c r="A7" s="88" t="s">
        <v>4</v>
      </c>
      <c r="B7" s="89" t="s">
        <v>67</v>
      </c>
      <c r="C7" s="90">
        <f>C24</f>
        <v>11.91</v>
      </c>
      <c r="D7" s="90">
        <f>C7*$C$4</f>
        <v>395838.37800000003</v>
      </c>
      <c r="E7" s="91">
        <f>D7*12</f>
        <v>4750060.5360000003</v>
      </c>
    </row>
    <row r="8" spans="1:7" ht="14.25" customHeight="1" x14ac:dyDescent="0.25">
      <c r="A8" s="26" t="s">
        <v>5</v>
      </c>
      <c r="B8" s="29" t="s">
        <v>68</v>
      </c>
      <c r="C8" s="21">
        <f>C33</f>
        <v>9.4972890678124173</v>
      </c>
      <c r="D8" s="20">
        <f t="shared" ref="D8:D9" si="1">C8*$C$4</f>
        <v>315649.99999999994</v>
      </c>
      <c r="E8" s="30">
        <f t="shared" ref="E8:E9" si="2">D8*12</f>
        <v>3787799.9999999991</v>
      </c>
    </row>
    <row r="9" spans="1:7" ht="14.25" customHeight="1" thickBot="1" x14ac:dyDescent="0.3">
      <c r="A9" s="81" t="s">
        <v>6</v>
      </c>
      <c r="B9" s="82" t="s">
        <v>69</v>
      </c>
      <c r="C9" s="83">
        <f>C56</f>
        <v>13.360000000000001</v>
      </c>
      <c r="D9" s="84">
        <f t="shared" si="1"/>
        <v>444030.28800000006</v>
      </c>
      <c r="E9" s="85">
        <f t="shared" si="2"/>
        <v>5328363.4560000002</v>
      </c>
    </row>
    <row r="10" spans="1:7" x14ac:dyDescent="0.25">
      <c r="A10" s="86" t="s">
        <v>7</v>
      </c>
      <c r="B10" s="87" t="s">
        <v>2</v>
      </c>
      <c r="C10" s="56">
        <f>SUM(C11:C20)</f>
        <v>2.8453254221853146</v>
      </c>
      <c r="D10" s="56">
        <f t="shared" ref="D10" si="3">SUM(D11:D20)</f>
        <v>94566.666666666657</v>
      </c>
      <c r="E10" s="57">
        <f>SUM(E11:E20)</f>
        <v>1134800</v>
      </c>
    </row>
    <row r="11" spans="1:7" s="4" customFormat="1" x14ac:dyDescent="0.25">
      <c r="A11" s="26"/>
      <c r="B11" s="31" t="s">
        <v>20</v>
      </c>
      <c r="C11" s="22">
        <f>D11/$C$4</f>
        <v>0.45132056397017672</v>
      </c>
      <c r="D11" s="22">
        <v>15000</v>
      </c>
      <c r="E11" s="23">
        <f t="shared" ref="E11:E20" si="4">D11*12</f>
        <v>180000</v>
      </c>
    </row>
    <row r="12" spans="1:7" s="4" customFormat="1" x14ac:dyDescent="0.25">
      <c r="A12" s="26"/>
      <c r="B12" s="32" t="s">
        <v>25</v>
      </c>
      <c r="C12" s="22">
        <f t="shared" ref="C12:C19" si="5">D12/$C$4</f>
        <v>0.21061626318608245</v>
      </c>
      <c r="D12" s="22">
        <v>7000</v>
      </c>
      <c r="E12" s="23">
        <f t="shared" si="4"/>
        <v>84000</v>
      </c>
      <c r="G12" s="18"/>
    </row>
    <row r="13" spans="1:7" s="4" customFormat="1" x14ac:dyDescent="0.25">
      <c r="A13" s="27"/>
      <c r="B13" s="31" t="s">
        <v>64</v>
      </c>
      <c r="C13" s="22">
        <f t="shared" si="5"/>
        <v>4.914379474341924E-2</v>
      </c>
      <c r="D13" s="22">
        <v>1633.3333333333333</v>
      </c>
      <c r="E13" s="23">
        <f t="shared" si="4"/>
        <v>19600</v>
      </c>
      <c r="G13" s="18"/>
    </row>
    <row r="14" spans="1:7" s="4" customFormat="1" x14ac:dyDescent="0.25">
      <c r="A14" s="27"/>
      <c r="B14" s="31" t="s">
        <v>26</v>
      </c>
      <c r="C14" s="22">
        <f t="shared" si="5"/>
        <v>0.59574314444063325</v>
      </c>
      <c r="D14" s="22">
        <v>19800</v>
      </c>
      <c r="E14" s="23">
        <f t="shared" si="4"/>
        <v>237600</v>
      </c>
      <c r="G14" s="18"/>
    </row>
    <row r="15" spans="1:7" s="4" customFormat="1" x14ac:dyDescent="0.25">
      <c r="A15" s="27"/>
      <c r="B15" s="33" t="s">
        <v>24</v>
      </c>
      <c r="C15" s="22">
        <f t="shared" si="5"/>
        <v>0.79432419258751097</v>
      </c>
      <c r="D15" s="22">
        <v>26400</v>
      </c>
      <c r="E15" s="23">
        <f t="shared" si="4"/>
        <v>316800</v>
      </c>
      <c r="G15" s="18"/>
    </row>
    <row r="16" spans="1:7" s="4" customFormat="1" x14ac:dyDescent="0.25">
      <c r="A16" s="27"/>
      <c r="B16" s="31" t="s">
        <v>65</v>
      </c>
      <c r="C16" s="22">
        <f t="shared" si="5"/>
        <v>4.914379474341924E-2</v>
      </c>
      <c r="D16" s="22">
        <v>1633.3333333333333</v>
      </c>
      <c r="E16" s="23">
        <f t="shared" si="4"/>
        <v>19600</v>
      </c>
      <c r="G16" s="18"/>
    </row>
    <row r="17" spans="1:7" s="4" customFormat="1" x14ac:dyDescent="0.25">
      <c r="A17" s="27"/>
      <c r="B17" s="31" t="s">
        <v>23</v>
      </c>
      <c r="C17" s="22">
        <f t="shared" si="5"/>
        <v>0.19858104814687774</v>
      </c>
      <c r="D17" s="22">
        <v>6600</v>
      </c>
      <c r="E17" s="23">
        <f t="shared" si="4"/>
        <v>79200</v>
      </c>
      <c r="G17" s="18"/>
    </row>
    <row r="18" spans="1:7" s="4" customFormat="1" x14ac:dyDescent="0.25">
      <c r="A18" s="27"/>
      <c r="B18" s="31" t="s">
        <v>22</v>
      </c>
      <c r="C18" s="22">
        <f t="shared" si="5"/>
        <v>9.0264112794035345E-2</v>
      </c>
      <c r="D18" s="22">
        <v>3000</v>
      </c>
      <c r="E18" s="23">
        <f t="shared" ref="E18" si="6">D18*12</f>
        <v>36000</v>
      </c>
      <c r="G18" s="18"/>
    </row>
    <row r="19" spans="1:7" s="4" customFormat="1" x14ac:dyDescent="0.25">
      <c r="A19" s="27"/>
      <c r="B19" s="34" t="s">
        <v>21</v>
      </c>
      <c r="C19" s="22">
        <f t="shared" si="5"/>
        <v>0.37610046997514723</v>
      </c>
      <c r="D19" s="22">
        <v>12500</v>
      </c>
      <c r="E19" s="23">
        <f t="shared" si="4"/>
        <v>150000</v>
      </c>
      <c r="G19" s="19"/>
    </row>
    <row r="20" spans="1:7" s="4" customFormat="1" ht="15.75" thickBot="1" x14ac:dyDescent="0.3">
      <c r="A20" s="28"/>
      <c r="B20" s="35" t="s">
        <v>66</v>
      </c>
      <c r="C20" s="24">
        <f>D20/$C$4</f>
        <v>3.008803759801178E-2</v>
      </c>
      <c r="D20" s="24">
        <v>1000</v>
      </c>
      <c r="E20" s="25">
        <f t="shared" si="4"/>
        <v>12000</v>
      </c>
      <c r="G20" s="19"/>
    </row>
    <row r="21" spans="1:7" s="16" customFormat="1" ht="15.75" thickBot="1" x14ac:dyDescent="0.3">
      <c r="A21" s="14"/>
      <c r="B21" s="15"/>
      <c r="C21" s="39"/>
      <c r="D21" s="40"/>
      <c r="E21" s="39"/>
    </row>
    <row r="22" spans="1:7" s="8" customFormat="1" ht="34.5" thickBot="1" x14ac:dyDescent="0.25">
      <c r="A22" s="74"/>
      <c r="B22" s="61" t="s">
        <v>0</v>
      </c>
      <c r="C22" s="54" t="s">
        <v>8</v>
      </c>
      <c r="D22" s="54" t="s">
        <v>19</v>
      </c>
      <c r="E22" s="55" t="s">
        <v>18</v>
      </c>
    </row>
    <row r="23" spans="1:7" s="7" customFormat="1" ht="12.75" x14ac:dyDescent="0.2">
      <c r="A23" s="75" t="s">
        <v>12</v>
      </c>
      <c r="B23" s="62" t="s">
        <v>3</v>
      </c>
      <c r="C23" s="56"/>
      <c r="D23" s="56"/>
      <c r="E23" s="57"/>
    </row>
    <row r="24" spans="1:7" ht="15.75" x14ac:dyDescent="0.25">
      <c r="A24" s="76" t="s">
        <v>13</v>
      </c>
      <c r="B24" s="63" t="s">
        <v>16</v>
      </c>
      <c r="C24" s="41">
        <f>SUM(C25:C32)</f>
        <v>11.91</v>
      </c>
      <c r="D24" s="41">
        <f>SUM(D25:D32)</f>
        <v>395838.37800000003</v>
      </c>
      <c r="E24" s="58">
        <f>SUM(E25:E32)</f>
        <v>4750060.5360000003</v>
      </c>
    </row>
    <row r="25" spans="1:7" x14ac:dyDescent="0.25">
      <c r="A25" s="77"/>
      <c r="B25" s="64" t="s">
        <v>27</v>
      </c>
      <c r="C25" s="22">
        <v>0.53</v>
      </c>
      <c r="D25" s="22">
        <f>C25*$C$4</f>
        <v>17614.974000000002</v>
      </c>
      <c r="E25" s="23">
        <f>D25*12</f>
        <v>211379.68800000002</v>
      </c>
    </row>
    <row r="26" spans="1:7" ht="15.75" customHeight="1" x14ac:dyDescent="0.25">
      <c r="A26" s="77"/>
      <c r="B26" s="65" t="s">
        <v>28</v>
      </c>
      <c r="C26" s="22">
        <v>0.35</v>
      </c>
      <c r="D26" s="22">
        <f t="shared" ref="D26:D32" si="7">C26*$C$4</f>
        <v>11632.53</v>
      </c>
      <c r="E26" s="23">
        <f t="shared" ref="E26:E32" si="8">D26*12</f>
        <v>139590.36000000002</v>
      </c>
    </row>
    <row r="27" spans="1:7" ht="16.5" customHeight="1" x14ac:dyDescent="0.25">
      <c r="A27" s="77"/>
      <c r="B27" s="49" t="s">
        <v>29</v>
      </c>
      <c r="C27" s="22">
        <v>0.98</v>
      </c>
      <c r="D27" s="22">
        <f t="shared" si="7"/>
        <v>32571.084000000003</v>
      </c>
      <c r="E27" s="23">
        <f t="shared" si="8"/>
        <v>390853.00800000003</v>
      </c>
    </row>
    <row r="28" spans="1:7" ht="14.25" customHeight="1" x14ac:dyDescent="0.25">
      <c r="A28" s="77"/>
      <c r="B28" s="66" t="s">
        <v>30</v>
      </c>
      <c r="C28" s="22">
        <v>0.78</v>
      </c>
      <c r="D28" s="22">
        <f t="shared" si="7"/>
        <v>25923.924000000003</v>
      </c>
      <c r="E28" s="23">
        <f t="shared" si="8"/>
        <v>311087.08800000005</v>
      </c>
    </row>
    <row r="29" spans="1:7" ht="15" customHeight="1" x14ac:dyDescent="0.25">
      <c r="A29" s="77"/>
      <c r="B29" s="66" t="s">
        <v>31</v>
      </c>
      <c r="C29" s="22">
        <v>4.34</v>
      </c>
      <c r="D29" s="22">
        <f t="shared" si="7"/>
        <v>144243.372</v>
      </c>
      <c r="E29" s="23">
        <f t="shared" si="8"/>
        <v>1730920.4640000002</v>
      </c>
    </row>
    <row r="30" spans="1:7" ht="12.75" customHeight="1" x14ac:dyDescent="0.25">
      <c r="A30" s="77"/>
      <c r="B30" s="66" t="s">
        <v>32</v>
      </c>
      <c r="C30" s="22">
        <v>2.09</v>
      </c>
      <c r="D30" s="22">
        <f t="shared" si="7"/>
        <v>69462.822</v>
      </c>
      <c r="E30" s="23">
        <f t="shared" si="8"/>
        <v>833553.86400000006</v>
      </c>
    </row>
    <row r="31" spans="1:7" ht="15" customHeight="1" x14ac:dyDescent="0.25">
      <c r="A31" s="77"/>
      <c r="B31" s="67" t="s">
        <v>71</v>
      </c>
      <c r="C31" s="22">
        <v>1.47</v>
      </c>
      <c r="D31" s="22">
        <f t="shared" si="7"/>
        <v>48856.626000000004</v>
      </c>
      <c r="E31" s="23">
        <f t="shared" si="8"/>
        <v>586279.5120000001</v>
      </c>
    </row>
    <row r="32" spans="1:7" ht="12.75" customHeight="1" thickBot="1" x14ac:dyDescent="0.3">
      <c r="A32" s="78"/>
      <c r="B32" s="68" t="s">
        <v>72</v>
      </c>
      <c r="C32" s="24">
        <v>1.37</v>
      </c>
      <c r="D32" s="24">
        <f t="shared" si="7"/>
        <v>45533.046000000009</v>
      </c>
      <c r="E32" s="25">
        <f t="shared" si="8"/>
        <v>546396.55200000014</v>
      </c>
    </row>
    <row r="33" spans="1:12" ht="15.75" x14ac:dyDescent="0.25">
      <c r="A33" s="79" t="s">
        <v>14</v>
      </c>
      <c r="B33" s="69" t="s">
        <v>17</v>
      </c>
      <c r="C33" s="50">
        <f>SUM(C34:C55)</f>
        <v>9.4972890678124173</v>
      </c>
      <c r="D33" s="50">
        <f>SUM(D34:D55)</f>
        <v>315650</v>
      </c>
      <c r="E33" s="51">
        <f>SUM(E34:E55)</f>
        <v>3787800</v>
      </c>
      <c r="F33" s="13"/>
      <c r="H33" s="17"/>
      <c r="I33" s="17"/>
    </row>
    <row r="34" spans="1:12" x14ac:dyDescent="0.25">
      <c r="A34" s="77"/>
      <c r="B34" s="70" t="s">
        <v>54</v>
      </c>
      <c r="C34" s="22">
        <f>D34/$C$4</f>
        <v>0.18805023498757362</v>
      </c>
      <c r="D34" s="22">
        <f>E34/12</f>
        <v>6250</v>
      </c>
      <c r="E34" s="52">
        <v>75000</v>
      </c>
      <c r="F34" s="13"/>
    </row>
    <row r="35" spans="1:12" x14ac:dyDescent="0.25">
      <c r="A35" s="77"/>
      <c r="B35" s="70" t="s">
        <v>55</v>
      </c>
      <c r="C35" s="22">
        <f t="shared" ref="C35:C55" si="9">D35/$C$4</f>
        <v>7.5220093995029449E-2</v>
      </c>
      <c r="D35" s="22">
        <f t="shared" ref="D35:D55" si="10">E35/12</f>
        <v>2500</v>
      </c>
      <c r="E35" s="52">
        <v>30000</v>
      </c>
      <c r="F35" s="13"/>
    </row>
    <row r="36" spans="1:12" x14ac:dyDescent="0.25">
      <c r="A36" s="77"/>
      <c r="B36" s="70" t="s">
        <v>56</v>
      </c>
      <c r="C36" s="22">
        <f t="shared" si="9"/>
        <v>0.25073364665009817</v>
      </c>
      <c r="D36" s="22">
        <f t="shared" si="10"/>
        <v>8333.3333333333339</v>
      </c>
      <c r="E36" s="52">
        <v>100000</v>
      </c>
      <c r="F36" s="13"/>
    </row>
    <row r="37" spans="1:12" x14ac:dyDescent="0.25">
      <c r="A37" s="77"/>
      <c r="B37" s="70" t="s">
        <v>57</v>
      </c>
      <c r="C37" s="22">
        <f t="shared" si="9"/>
        <v>0.48893061096769141</v>
      </c>
      <c r="D37" s="22">
        <f t="shared" si="10"/>
        <v>16250</v>
      </c>
      <c r="E37" s="52">
        <v>195000</v>
      </c>
      <c r="F37" s="13"/>
    </row>
    <row r="38" spans="1:12" x14ac:dyDescent="0.25">
      <c r="A38" s="77"/>
      <c r="B38" s="70" t="s">
        <v>58</v>
      </c>
      <c r="C38" s="22">
        <f t="shared" si="9"/>
        <v>0.10029345866003928</v>
      </c>
      <c r="D38" s="22">
        <f t="shared" si="10"/>
        <v>3333.3333333333335</v>
      </c>
      <c r="E38" s="52">
        <v>40000</v>
      </c>
      <c r="F38" s="13"/>
    </row>
    <row r="39" spans="1:12" ht="15.75" customHeight="1" x14ac:dyDescent="0.25">
      <c r="A39" s="77"/>
      <c r="B39" s="70" t="s">
        <v>59</v>
      </c>
      <c r="C39" s="22">
        <f t="shared" si="9"/>
        <v>0.99039790426788765</v>
      </c>
      <c r="D39" s="22">
        <f t="shared" si="10"/>
        <v>32916.666666666664</v>
      </c>
      <c r="E39" s="52">
        <v>395000</v>
      </c>
      <c r="F39" s="13"/>
    </row>
    <row r="40" spans="1:12" x14ac:dyDescent="0.25">
      <c r="A40" s="77"/>
      <c r="B40" s="70" t="s">
        <v>60</v>
      </c>
      <c r="C40" s="22">
        <f t="shared" si="9"/>
        <v>0.55161402263021597</v>
      </c>
      <c r="D40" s="22">
        <f t="shared" si="10"/>
        <v>18333.333333333332</v>
      </c>
      <c r="E40" s="52">
        <v>220000</v>
      </c>
      <c r="F40" s="13"/>
      <c r="L40" s="17"/>
    </row>
    <row r="41" spans="1:12" x14ac:dyDescent="0.25">
      <c r="A41" s="77"/>
      <c r="B41" s="70" t="s">
        <v>61</v>
      </c>
      <c r="C41" s="22">
        <f t="shared" si="9"/>
        <v>0.37610046997514723</v>
      </c>
      <c r="D41" s="22">
        <f t="shared" si="10"/>
        <v>12500</v>
      </c>
      <c r="E41" s="52">
        <v>150000</v>
      </c>
      <c r="F41" s="13"/>
    </row>
    <row r="42" spans="1:12" x14ac:dyDescent="0.25">
      <c r="A42" s="77"/>
      <c r="B42" s="70" t="s">
        <v>62</v>
      </c>
      <c r="C42" s="22">
        <f t="shared" si="9"/>
        <v>0.24571897371709622</v>
      </c>
      <c r="D42" s="22">
        <f t="shared" si="10"/>
        <v>8166.666666666667</v>
      </c>
      <c r="E42" s="52">
        <v>98000</v>
      </c>
      <c r="F42" s="13"/>
    </row>
    <row r="43" spans="1:12" x14ac:dyDescent="0.25">
      <c r="A43" s="77"/>
      <c r="B43" s="70" t="s">
        <v>41</v>
      </c>
      <c r="C43" s="22">
        <f t="shared" si="9"/>
        <v>7.5220093995029449E-2</v>
      </c>
      <c r="D43" s="22">
        <f t="shared" si="10"/>
        <v>2500</v>
      </c>
      <c r="E43" s="52">
        <v>30000</v>
      </c>
      <c r="F43" s="13"/>
    </row>
    <row r="44" spans="1:12" x14ac:dyDescent="0.25">
      <c r="A44" s="77"/>
      <c r="B44" s="70" t="s">
        <v>42</v>
      </c>
      <c r="C44" s="22">
        <f t="shared" si="9"/>
        <v>0.31592439477912371</v>
      </c>
      <c r="D44" s="22">
        <f t="shared" si="10"/>
        <v>10500</v>
      </c>
      <c r="E44" s="52">
        <v>126000</v>
      </c>
      <c r="F44" s="13"/>
    </row>
    <row r="45" spans="1:12" ht="17.25" customHeight="1" x14ac:dyDescent="0.25">
      <c r="A45" s="77"/>
      <c r="B45" s="70" t="s">
        <v>43</v>
      </c>
      <c r="C45" s="22">
        <f t="shared" si="9"/>
        <v>0.1504401879900589</v>
      </c>
      <c r="D45" s="22">
        <f t="shared" si="10"/>
        <v>5000</v>
      </c>
      <c r="E45" s="52">
        <v>60000</v>
      </c>
      <c r="F45" s="13"/>
    </row>
    <row r="46" spans="1:12" x14ac:dyDescent="0.25">
      <c r="A46" s="77"/>
      <c r="B46" s="70" t="s">
        <v>44</v>
      </c>
      <c r="C46" s="22">
        <f t="shared" si="9"/>
        <v>5.0146729330019638E-2</v>
      </c>
      <c r="D46" s="22">
        <f t="shared" si="10"/>
        <v>1666.6666666666667</v>
      </c>
      <c r="E46" s="52">
        <v>20000</v>
      </c>
      <c r="F46" s="13"/>
    </row>
    <row r="47" spans="1:12" x14ac:dyDescent="0.25">
      <c r="A47" s="77"/>
      <c r="B47" s="70" t="s">
        <v>45</v>
      </c>
      <c r="C47" s="22">
        <f t="shared" si="9"/>
        <v>0.31542292748582351</v>
      </c>
      <c r="D47" s="22">
        <f t="shared" si="10"/>
        <v>10483.333333333334</v>
      </c>
      <c r="E47" s="52">
        <v>125800</v>
      </c>
      <c r="F47" s="13"/>
    </row>
    <row r="48" spans="1:12" x14ac:dyDescent="0.25">
      <c r="A48" s="77"/>
      <c r="B48" s="70" t="s">
        <v>46</v>
      </c>
      <c r="C48" s="22">
        <f t="shared" si="9"/>
        <v>0.75220093995029447</v>
      </c>
      <c r="D48" s="22">
        <f t="shared" si="10"/>
        <v>25000</v>
      </c>
      <c r="E48" s="52">
        <v>300000</v>
      </c>
      <c r="F48" s="13"/>
    </row>
    <row r="49" spans="1:6" x14ac:dyDescent="0.25">
      <c r="A49" s="77"/>
      <c r="B49" s="70" t="s">
        <v>47</v>
      </c>
      <c r="C49" s="22">
        <f t="shared" si="9"/>
        <v>0.10029345866003928</v>
      </c>
      <c r="D49" s="22">
        <f t="shared" si="10"/>
        <v>3333.3333333333335</v>
      </c>
      <c r="E49" s="52">
        <v>40000</v>
      </c>
      <c r="F49" s="13"/>
    </row>
    <row r="50" spans="1:6" x14ac:dyDescent="0.25">
      <c r="A50" s="77"/>
      <c r="B50" s="70" t="s">
        <v>48</v>
      </c>
      <c r="C50" s="22">
        <f t="shared" si="9"/>
        <v>0.12536682332504909</v>
      </c>
      <c r="D50" s="22">
        <f t="shared" si="10"/>
        <v>4166.666666666667</v>
      </c>
      <c r="E50" s="52">
        <v>50000</v>
      </c>
      <c r="F50" s="13"/>
    </row>
    <row r="51" spans="1:6" x14ac:dyDescent="0.25">
      <c r="A51" s="77"/>
      <c r="B51" s="70" t="s">
        <v>49</v>
      </c>
      <c r="C51" s="22">
        <f t="shared" si="9"/>
        <v>0.23568962785109226</v>
      </c>
      <c r="D51" s="22">
        <f t="shared" si="10"/>
        <v>7833.333333333333</v>
      </c>
      <c r="E51" s="52">
        <v>94000</v>
      </c>
      <c r="F51" s="13"/>
    </row>
    <row r="52" spans="1:6" x14ac:dyDescent="0.25">
      <c r="A52" s="77"/>
      <c r="B52" s="70" t="s">
        <v>50</v>
      </c>
      <c r="C52" s="22">
        <f t="shared" si="9"/>
        <v>7.271275752852846E-2</v>
      </c>
      <c r="D52" s="22">
        <f t="shared" si="10"/>
        <v>2416.6666666666665</v>
      </c>
      <c r="E52" s="52">
        <v>29000</v>
      </c>
      <c r="F52" s="13"/>
    </row>
    <row r="53" spans="1:6" x14ac:dyDescent="0.25">
      <c r="A53" s="77"/>
      <c r="B53" s="70" t="s">
        <v>51</v>
      </c>
      <c r="C53" s="22">
        <f t="shared" si="9"/>
        <v>3.7610046997514726</v>
      </c>
      <c r="D53" s="22">
        <f t="shared" si="10"/>
        <v>125000</v>
      </c>
      <c r="E53" s="52">
        <v>1500000</v>
      </c>
      <c r="F53" s="13"/>
    </row>
    <row r="54" spans="1:6" x14ac:dyDescent="0.25">
      <c r="A54" s="77"/>
      <c r="B54" s="70" t="s">
        <v>52</v>
      </c>
      <c r="C54" s="22">
        <f t="shared" si="9"/>
        <v>0.17551355265506871</v>
      </c>
      <c r="D54" s="22">
        <f t="shared" si="10"/>
        <v>5833.333333333333</v>
      </c>
      <c r="E54" s="52">
        <v>70000</v>
      </c>
      <c r="F54" s="13"/>
    </row>
    <row r="55" spans="1:6" ht="15.75" thickBot="1" x14ac:dyDescent="0.3">
      <c r="A55" s="78"/>
      <c r="B55" s="71" t="s">
        <v>53</v>
      </c>
      <c r="C55" s="24">
        <f t="shared" si="9"/>
        <v>0.10029345866003928</v>
      </c>
      <c r="D55" s="24">
        <f t="shared" si="10"/>
        <v>3333.3333333333335</v>
      </c>
      <c r="E55" s="53">
        <v>40000</v>
      </c>
      <c r="F55" s="13"/>
    </row>
    <row r="56" spans="1:6" ht="15.75" x14ac:dyDescent="0.25">
      <c r="A56" s="79" t="s">
        <v>15</v>
      </c>
      <c r="B56" s="69" t="s">
        <v>9</v>
      </c>
      <c r="C56" s="47">
        <f>SUM(C57:C65)</f>
        <v>13.360000000000001</v>
      </c>
      <c r="D56" s="47">
        <f>SUM(D57:D65)</f>
        <v>444030.28800000006</v>
      </c>
      <c r="E56" s="48">
        <f>SUM(E57:E65)</f>
        <v>5328363.4560000002</v>
      </c>
    </row>
    <row r="57" spans="1:6" x14ac:dyDescent="0.25">
      <c r="A57" s="77"/>
      <c r="B57" s="64" t="s">
        <v>33</v>
      </c>
      <c r="C57" s="22">
        <v>0.55000000000000004</v>
      </c>
      <c r="D57" s="22">
        <f>C57*$C$4</f>
        <v>18279.690000000002</v>
      </c>
      <c r="E57" s="23">
        <f t="shared" ref="E57:E65" si="11">D57*12</f>
        <v>219356.28000000003</v>
      </c>
    </row>
    <row r="58" spans="1:6" ht="26.25" x14ac:dyDescent="0.25">
      <c r="A58" s="77"/>
      <c r="B58" s="64" t="s">
        <v>34</v>
      </c>
      <c r="C58" s="22">
        <v>0.47</v>
      </c>
      <c r="D58" s="22">
        <f t="shared" ref="D58:D65" si="12">C58*$C$4</f>
        <v>15620.826000000001</v>
      </c>
      <c r="E58" s="23">
        <f t="shared" si="11"/>
        <v>187449.91200000001</v>
      </c>
    </row>
    <row r="59" spans="1:6" x14ac:dyDescent="0.25">
      <c r="A59" s="77"/>
      <c r="B59" s="64" t="s">
        <v>35</v>
      </c>
      <c r="C59" s="22">
        <v>2.31</v>
      </c>
      <c r="D59" s="22">
        <f t="shared" si="12"/>
        <v>76774.698000000004</v>
      </c>
      <c r="E59" s="23">
        <f t="shared" ref="E59" si="13">D59*12</f>
        <v>921296.37600000005</v>
      </c>
    </row>
    <row r="60" spans="1:6" x14ac:dyDescent="0.25">
      <c r="A60" s="77"/>
      <c r="B60" s="65" t="s">
        <v>36</v>
      </c>
      <c r="C60" s="22">
        <v>3.07</v>
      </c>
      <c r="D60" s="22">
        <f t="shared" si="12"/>
        <v>102033.906</v>
      </c>
      <c r="E60" s="23">
        <f>D60*12</f>
        <v>1224406.872</v>
      </c>
    </row>
    <row r="61" spans="1:6" x14ac:dyDescent="0.25">
      <c r="A61" s="77"/>
      <c r="B61" s="65" t="s">
        <v>37</v>
      </c>
      <c r="C61" s="22">
        <v>0.05</v>
      </c>
      <c r="D61" s="22">
        <f t="shared" si="12"/>
        <v>1661.7900000000002</v>
      </c>
      <c r="E61" s="23">
        <f t="shared" si="11"/>
        <v>19941.480000000003</v>
      </c>
    </row>
    <row r="62" spans="1:6" x14ac:dyDescent="0.25">
      <c r="A62" s="77"/>
      <c r="B62" s="65" t="s">
        <v>73</v>
      </c>
      <c r="C62" s="22">
        <v>1.04</v>
      </c>
      <c r="D62" s="22">
        <f t="shared" si="12"/>
        <v>34565.232000000004</v>
      </c>
      <c r="E62" s="23">
        <f t="shared" si="11"/>
        <v>414782.78400000004</v>
      </c>
    </row>
    <row r="63" spans="1:6" x14ac:dyDescent="0.25">
      <c r="A63" s="77"/>
      <c r="B63" s="49" t="s">
        <v>38</v>
      </c>
      <c r="C63" s="22">
        <v>2.72</v>
      </c>
      <c r="D63" s="22">
        <f t="shared" si="12"/>
        <v>90401.376000000018</v>
      </c>
      <c r="E63" s="23">
        <f t="shared" si="11"/>
        <v>1084816.5120000001</v>
      </c>
    </row>
    <row r="64" spans="1:6" x14ac:dyDescent="0.25">
      <c r="A64" s="77"/>
      <c r="B64" s="65" t="s">
        <v>39</v>
      </c>
      <c r="C64" s="22">
        <v>2.39</v>
      </c>
      <c r="D64" s="22">
        <f t="shared" si="12"/>
        <v>79433.562000000005</v>
      </c>
      <c r="E64" s="23">
        <f t="shared" si="11"/>
        <v>953202.74400000006</v>
      </c>
    </row>
    <row r="65" spans="1:9" ht="15.75" thickBot="1" x14ac:dyDescent="0.3">
      <c r="A65" s="78"/>
      <c r="B65" s="72" t="s">
        <v>40</v>
      </c>
      <c r="C65" s="24">
        <v>0.76</v>
      </c>
      <c r="D65" s="24">
        <f t="shared" si="12"/>
        <v>25259.208000000002</v>
      </c>
      <c r="E65" s="25">
        <f t="shared" si="11"/>
        <v>303110.49600000004</v>
      </c>
      <c r="F65" s="43"/>
      <c r="G65" s="43"/>
      <c r="H65" s="43"/>
      <c r="I65" s="43"/>
    </row>
    <row r="66" spans="1:9" ht="15.75" thickBot="1" x14ac:dyDescent="0.3">
      <c r="A66" s="80"/>
      <c r="B66" s="73" t="s">
        <v>10</v>
      </c>
      <c r="C66" s="45">
        <f>C56+C33+C24</f>
        <v>34.767289067812413</v>
      </c>
      <c r="D66" s="45">
        <f>D56+D33+D24</f>
        <v>1155518.6660000002</v>
      </c>
      <c r="E66" s="46">
        <f>E56+E33+E24</f>
        <v>13866223.992000001</v>
      </c>
      <c r="F66" s="42"/>
      <c r="G66" s="42"/>
      <c r="H66" s="44"/>
      <c r="I66" s="44"/>
    </row>
    <row r="67" spans="1:9" x14ac:dyDescent="0.25">
      <c r="A67" s="11"/>
      <c r="B67" s="12"/>
      <c r="C67" s="42"/>
      <c r="D67" s="42"/>
      <c r="E67" s="42"/>
      <c r="F67" s="43"/>
      <c r="G67" s="43"/>
      <c r="H67" s="43"/>
      <c r="I67" s="43"/>
    </row>
    <row r="68" spans="1:9" x14ac:dyDescent="0.25">
      <c r="A68" s="11"/>
      <c r="B68" s="12" t="s">
        <v>75</v>
      </c>
      <c r="C68" s="42">
        <f>C6</f>
        <v>31.921963645627105</v>
      </c>
      <c r="D68" s="42"/>
      <c r="E68" s="42"/>
      <c r="F68" s="43"/>
      <c r="G68" s="43"/>
      <c r="H68" s="43"/>
      <c r="I68" s="43"/>
    </row>
    <row r="69" spans="1:9" x14ac:dyDescent="0.25">
      <c r="A69" s="11"/>
      <c r="B69" s="12"/>
      <c r="C69" s="42"/>
      <c r="D69" s="42"/>
      <c r="E69" s="42"/>
    </row>
    <row r="70" spans="1:9" x14ac:dyDescent="0.25">
      <c r="A70" s="11"/>
      <c r="B70" s="12"/>
      <c r="C70" s="42"/>
      <c r="D70" s="42"/>
      <c r="E70" s="42"/>
    </row>
    <row r="71" spans="1:9" x14ac:dyDescent="0.25">
      <c r="A71" s="11"/>
      <c r="B71" s="12"/>
      <c r="C71" s="42"/>
      <c r="D71" s="42"/>
      <c r="E71" s="42"/>
    </row>
    <row r="72" spans="1:9" x14ac:dyDescent="0.25">
      <c r="A72" s="11"/>
      <c r="B72" s="12"/>
      <c r="C72" s="42"/>
      <c r="D72" s="42"/>
      <c r="E72" s="42"/>
    </row>
    <row r="73" spans="1:9" x14ac:dyDescent="0.25">
      <c r="A73" s="11"/>
      <c r="B73" s="12"/>
      <c r="C73" s="42"/>
      <c r="D73" s="42"/>
      <c r="E73" s="42"/>
    </row>
    <row r="74" spans="1:9" x14ac:dyDescent="0.25">
      <c r="A74" s="11"/>
      <c r="B74" s="12"/>
      <c r="C74" s="42"/>
      <c r="D74" s="42"/>
      <c r="E74" s="42"/>
    </row>
    <row r="75" spans="1:9" x14ac:dyDescent="0.25">
      <c r="A75" s="11"/>
      <c r="B75" s="12"/>
      <c r="C75" s="42"/>
      <c r="D75" s="42"/>
      <c r="E75" s="42"/>
    </row>
    <row r="76" spans="1:9" ht="15" customHeight="1" x14ac:dyDescent="0.25"/>
  </sheetData>
  <mergeCells count="1">
    <mergeCell ref="B1:E1"/>
  </mergeCells>
  <pageMargins left="0.11811023622047245" right="0.11811023622047245" top="0" bottom="0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ASBUH</dc:creator>
  <cp:lastModifiedBy>trade</cp:lastModifiedBy>
  <cp:lastPrinted>2023-06-05T05:06:30Z</cp:lastPrinted>
  <dcterms:created xsi:type="dcterms:W3CDTF">2021-04-08T11:15:38Z</dcterms:created>
  <dcterms:modified xsi:type="dcterms:W3CDTF">2023-06-05T05:13:05Z</dcterms:modified>
</cp:coreProperties>
</file>