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<sst xmlns="http://schemas.openxmlformats.org/spreadsheetml/2006/main" count="119" uniqueCount="61">
  <si>
    <t>СМЕТА</t>
  </si>
  <si>
    <t>ТСЖ Юрша 56</t>
  </si>
  <si>
    <t>Содержание общего имущества</t>
  </si>
  <si>
    <t>ДОХОДОВ И РАСХОДОВ на 2020 год</t>
  </si>
  <si>
    <t>16эт.</t>
  </si>
  <si>
    <t>Содержание ои э/э</t>
  </si>
  <si>
    <t>Содержание ои ГВС</t>
  </si>
  <si>
    <t>Содержание ои ХВС</t>
  </si>
  <si>
    <t>10эт</t>
  </si>
  <si>
    <t>Содержание ои отвод</t>
  </si>
  <si>
    <t>10 эт.</t>
  </si>
  <si>
    <t>Текущий ремонт</t>
  </si>
  <si>
    <t>Управление домом</t>
  </si>
  <si>
    <t>Тарифы на 2020г</t>
  </si>
  <si>
    <t>Вывоз мусора</t>
  </si>
  <si>
    <t>Статья сметы</t>
  </si>
  <si>
    <t>Сумма в месяц</t>
  </si>
  <si>
    <t>9эт</t>
  </si>
  <si>
    <t>10эт.</t>
  </si>
  <si>
    <t>итого</t>
  </si>
  <si>
    <t>з/плата</t>
  </si>
  <si>
    <t>Бухгалтер</t>
  </si>
  <si>
    <t>Сумма в год</t>
  </si>
  <si>
    <t>диспетчер</t>
  </si>
  <si>
    <t>Председатель</t>
  </si>
  <si>
    <t>уборщицы</t>
  </si>
  <si>
    <t>уборщик мусоропровода</t>
  </si>
  <si>
    <t>зам.председатель 0,5ст</t>
  </si>
  <si>
    <t>Администратор сайта 0,4ст.</t>
  </si>
  <si>
    <t>Итого</t>
  </si>
  <si>
    <t>оклад</t>
  </si>
  <si>
    <t>Сумма ФОТ</t>
  </si>
  <si>
    <t>Сумма за год</t>
  </si>
  <si>
    <t>Новогор-Прикамье</t>
  </si>
  <si>
    <t>Пермская сетевая компания</t>
  </si>
  <si>
    <t>Пермэнерго</t>
  </si>
  <si>
    <t>Содержание жилья</t>
  </si>
  <si>
    <t>Аварийное обслуживание</t>
  </si>
  <si>
    <t>ИП Опякин</t>
  </si>
  <si>
    <t>ИП Паршаков</t>
  </si>
  <si>
    <t>Дезинфекция</t>
  </si>
  <si>
    <t>ООО "Лотос"</t>
  </si>
  <si>
    <t>РАСХОДЫ</t>
  </si>
  <si>
    <t>Договоры</t>
  </si>
  <si>
    <t>ИП Пашкова</t>
  </si>
  <si>
    <t>ООО Проспект</t>
  </si>
  <si>
    <t>Ремонт офисной техники, заправка картриджей, 1С программа</t>
  </si>
  <si>
    <t>Приобретение хоз.товаров</t>
  </si>
  <si>
    <t>Уборка снега</t>
  </si>
  <si>
    <t>Уборка территории</t>
  </si>
  <si>
    <t>ИП Кузовников</t>
  </si>
  <si>
    <t>Обслуживание лифтов</t>
  </si>
  <si>
    <t>Ремонт лифтов</t>
  </si>
  <si>
    <t>Судебные расходы</t>
  </si>
  <si>
    <t>УралЛифтРемонт</t>
  </si>
  <si>
    <t>упр</t>
  </si>
  <si>
    <t>Рабочий по обслуживанию здания на 6мес.</t>
  </si>
  <si>
    <t>ООО ЗападУралЛифт-Ремонт</t>
  </si>
  <si>
    <t>договоры</t>
  </si>
  <si>
    <t>Приобретение канц.товаров, бумаги</t>
  </si>
  <si>
    <t>Прочие расходы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</si>
</sst>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59" applyFont="1" applyAlignment="1">
      <alignment/>
    </xf>
    <xf numFmtId="43" fontId="1" fillId="0" borderId="0" xfId="59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3" fontId="0" fillId="0" borderId="0" xfId="59" applyFont="1" applyAlignment="1">
      <alignment/>
    </xf>
    <xf numFmtId="0" fontId="0" fillId="0" borderId="0" xfId="0" applyFont="1" applyAlignment="1">
      <alignment wrapText="1"/>
    </xf>
    <xf numFmtId="43" fontId="1" fillId="0" borderId="0" xfId="0" applyNumberFormat="1" applyFont="1" applyAlignment="1">
      <alignment horizontal="right" vertical="center"/>
    </xf>
    <xf numFmtId="0" fontId="1" fillId="24" borderId="0" xfId="0" applyFont="1" applyFill="1" applyAlignment="1">
      <alignment horizontal="right" vertical="center"/>
    </xf>
    <xf numFmtId="43" fontId="1" fillId="24" borderId="0" xfId="0" applyNumberFormat="1" applyFont="1" applyFill="1" applyAlignment="1">
      <alignment horizontal="right" vertical="center"/>
    </xf>
    <xf numFmtId="43" fontId="0" fillId="0" borderId="0" xfId="59" applyFont="1" applyAlignment="1">
      <alignment horizontal="center" vertical="center"/>
    </xf>
    <xf numFmtId="43" fontId="0" fillId="25" borderId="0" xfId="59" applyFont="1" applyFill="1" applyAlignment="1">
      <alignment horizontal="center" vertical="center"/>
    </xf>
    <xf numFmtId="0" fontId="2" fillId="0" borderId="0" xfId="0" applyFont="1" applyAlignment="1">
      <alignment/>
    </xf>
    <xf numFmtId="43" fontId="2" fillId="0" borderId="0" xfId="59" applyFont="1" applyAlignment="1">
      <alignment/>
    </xf>
    <xf numFmtId="43" fontId="2" fillId="0" borderId="0" xfId="0" applyNumberFormat="1" applyFont="1" applyAlignment="1">
      <alignment horizontal="center" vertical="center"/>
    </xf>
    <xf numFmtId="43" fontId="1" fillId="0" borderId="0" xfId="59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0" xfId="59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3" fontId="0" fillId="0" borderId="0" xfId="59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59" applyFont="1" applyAlignment="1">
      <alignment horizontal="center" vertical="center"/>
    </xf>
    <xf numFmtId="43" fontId="0" fillId="0" borderId="0" xfId="59" applyFont="1" applyAlignment="1">
      <alignment wrapText="1"/>
    </xf>
    <xf numFmtId="43" fontId="2" fillId="0" borderId="0" xfId="59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19">
      <selection activeCell="A76" sqref="A76"/>
    </sheetView>
  </sheetViews>
  <sheetFormatPr defaultColWidth="9.140625" defaultRowHeight="15"/>
  <cols>
    <col min="1" max="1" width="31.140625" style="31" customWidth="1"/>
    <col min="2" max="2" width="17.140625" style="2" customWidth="1"/>
    <col min="4" max="4" width="13.28125" style="0" customWidth="1"/>
    <col min="5" max="5" width="18.28125" style="5" customWidth="1"/>
    <col min="6" max="6" width="16.140625" style="2" customWidth="1"/>
  </cols>
  <sheetData>
    <row r="1" spans="1:4" ht="15">
      <c r="A1" s="4" t="s">
        <v>1</v>
      </c>
      <c r="B1" s="33" t="s">
        <v>0</v>
      </c>
      <c r="C1" s="33"/>
      <c r="D1" s="33"/>
    </row>
    <row r="2" spans="2:4" ht="15">
      <c r="B2" s="33" t="s">
        <v>3</v>
      </c>
      <c r="C2" s="33"/>
      <c r="D2" s="33"/>
    </row>
    <row r="4" spans="1:13" s="1" customFormat="1" ht="42" customHeight="1">
      <c r="A4" s="4" t="s">
        <v>15</v>
      </c>
      <c r="B4" s="3"/>
      <c r="D4" s="4" t="s">
        <v>13</v>
      </c>
      <c r="E4" s="6" t="s">
        <v>16</v>
      </c>
      <c r="F4" s="19" t="s">
        <v>22</v>
      </c>
      <c r="G4" s="4"/>
      <c r="H4" s="4"/>
      <c r="I4" s="4"/>
      <c r="J4" s="4"/>
      <c r="K4" s="4"/>
      <c r="L4" s="4"/>
      <c r="M4" s="4"/>
    </row>
    <row r="5" spans="1:13" s="1" customFormat="1" ht="42" customHeight="1">
      <c r="A5" s="36" t="s">
        <v>36</v>
      </c>
      <c r="B5" s="36"/>
      <c r="C5" s="36"/>
      <c r="D5" s="36"/>
      <c r="E5" s="36"/>
      <c r="F5" s="36"/>
      <c r="G5" s="4"/>
      <c r="H5" s="4"/>
      <c r="I5" s="4"/>
      <c r="J5" s="4"/>
      <c r="K5" s="4"/>
      <c r="L5" s="4"/>
      <c r="M5" s="4"/>
    </row>
    <row r="6" spans="1:13" s="1" customFormat="1" ht="20.25" customHeight="1">
      <c r="A6" s="31" t="s">
        <v>36</v>
      </c>
      <c r="B6" s="9">
        <v>8154.5</v>
      </c>
      <c r="C6" t="s">
        <v>17</v>
      </c>
      <c r="D6" s="10">
        <v>12.39</v>
      </c>
      <c r="E6" s="7">
        <f>B6*D6</f>
        <v>101034.255</v>
      </c>
      <c r="F6" s="2">
        <f>E6*12</f>
        <v>1212411.06</v>
      </c>
      <c r="G6" s="4"/>
      <c r="H6" s="4"/>
      <c r="I6" s="4"/>
      <c r="J6" s="4"/>
      <c r="K6" s="4"/>
      <c r="L6" s="4"/>
      <c r="M6" s="4"/>
    </row>
    <row r="7" spans="1:6" ht="15">
      <c r="A7" s="31" t="s">
        <v>36</v>
      </c>
      <c r="B7" s="2">
        <v>14513.6</v>
      </c>
      <c r="C7" t="s">
        <v>18</v>
      </c>
      <c r="D7">
        <v>12.39</v>
      </c>
      <c r="E7" s="7">
        <f>B7*D7</f>
        <v>179823.50400000002</v>
      </c>
      <c r="F7" s="2">
        <f>E7*12</f>
        <v>2157882.0480000004</v>
      </c>
    </row>
    <row r="8" spans="1:6" ht="15">
      <c r="A8" s="31" t="s">
        <v>36</v>
      </c>
      <c r="B8" s="2">
        <v>10567.7</v>
      </c>
      <c r="C8" t="s">
        <v>4</v>
      </c>
      <c r="D8">
        <v>12.17</v>
      </c>
      <c r="E8" s="7">
        <f aca="true" t="shared" si="0" ref="E8:E19">B8*D8</f>
        <v>128608.90900000001</v>
      </c>
      <c r="F8" s="2">
        <f>E8*12</f>
        <v>1543306.9080000003</v>
      </c>
    </row>
    <row r="9" spans="1:6" ht="15">
      <c r="A9" s="31" t="s">
        <v>14</v>
      </c>
      <c r="B9" s="2">
        <f>E9/D9</f>
        <v>1663.7799890200383</v>
      </c>
      <c r="D9">
        <v>72.86</v>
      </c>
      <c r="E9" s="15">
        <v>121223.01</v>
      </c>
      <c r="F9" s="2">
        <f>E9*12</f>
        <v>1454676.1199999999</v>
      </c>
    </row>
    <row r="10" spans="1:6" s="1" customFormat="1" ht="15">
      <c r="A10" s="4" t="s">
        <v>19</v>
      </c>
      <c r="B10" s="3"/>
      <c r="E10" s="13">
        <f>SUM(E6:E9)</f>
        <v>530689.6780000001</v>
      </c>
      <c r="F10" s="3">
        <f>E10*12</f>
        <v>6368276.136000001</v>
      </c>
    </row>
    <row r="11" spans="1:6" s="1" customFormat="1" ht="18.75">
      <c r="A11" s="34" t="s">
        <v>11</v>
      </c>
      <c r="B11" s="34"/>
      <c r="C11" s="34"/>
      <c r="D11" s="34"/>
      <c r="E11" s="34"/>
      <c r="F11" s="34"/>
    </row>
    <row r="12" spans="1:5" ht="15">
      <c r="A12" s="31" t="s">
        <v>11</v>
      </c>
      <c r="B12" s="9">
        <v>8154.5</v>
      </c>
      <c r="C12" t="s">
        <v>17</v>
      </c>
      <c r="D12">
        <v>5.85</v>
      </c>
      <c r="E12" s="7">
        <f t="shared" si="0"/>
        <v>47703.825</v>
      </c>
    </row>
    <row r="13" spans="1:5" ht="15">
      <c r="A13" s="31" t="s">
        <v>11</v>
      </c>
      <c r="B13" s="2">
        <v>14513.6</v>
      </c>
      <c r="C13" t="s">
        <v>10</v>
      </c>
      <c r="D13">
        <v>5.85</v>
      </c>
      <c r="E13" s="7">
        <f t="shared" si="0"/>
        <v>84904.56</v>
      </c>
    </row>
    <row r="14" spans="1:5" ht="15">
      <c r="A14" s="31" t="s">
        <v>11</v>
      </c>
      <c r="B14" s="2">
        <v>10567.7</v>
      </c>
      <c r="C14" t="s">
        <v>4</v>
      </c>
      <c r="D14">
        <v>5.52</v>
      </c>
      <c r="E14" s="7">
        <f t="shared" si="0"/>
        <v>58333.704</v>
      </c>
    </row>
    <row r="15" spans="1:6" s="1" customFormat="1" ht="15">
      <c r="A15" s="4" t="s">
        <v>19</v>
      </c>
      <c r="B15" s="3"/>
      <c r="E15" s="13">
        <f>SUM(E12:E14)</f>
        <v>190942.089</v>
      </c>
      <c r="F15" s="3">
        <f>E15*12</f>
        <v>2291305.068</v>
      </c>
    </row>
    <row r="16" spans="1:6" s="1" customFormat="1" ht="18.75">
      <c r="A16" s="34" t="s">
        <v>12</v>
      </c>
      <c r="B16" s="34"/>
      <c r="C16" s="34"/>
      <c r="D16" s="34"/>
      <c r="E16" s="34"/>
      <c r="F16" s="34"/>
    </row>
    <row r="17" spans="1:5" ht="15">
      <c r="A17" s="31" t="s">
        <v>12</v>
      </c>
      <c r="B17" s="9">
        <v>8154.5</v>
      </c>
      <c r="C17" t="s">
        <v>17</v>
      </c>
      <c r="D17">
        <v>7.11</v>
      </c>
      <c r="E17" s="7">
        <f t="shared" si="0"/>
        <v>57978.495</v>
      </c>
    </row>
    <row r="18" spans="1:5" ht="15">
      <c r="A18" s="31" t="s">
        <v>12</v>
      </c>
      <c r="B18" s="2">
        <v>14513.6</v>
      </c>
      <c r="C18" t="s">
        <v>8</v>
      </c>
      <c r="D18">
        <v>7.11</v>
      </c>
      <c r="E18" s="7">
        <f t="shared" si="0"/>
        <v>103191.69600000001</v>
      </c>
    </row>
    <row r="19" spans="1:5" ht="15">
      <c r="A19" s="31" t="s">
        <v>12</v>
      </c>
      <c r="B19" s="2">
        <v>10567.7</v>
      </c>
      <c r="C19" t="s">
        <v>4</v>
      </c>
      <c r="D19">
        <v>7.13</v>
      </c>
      <c r="E19" s="7">
        <f t="shared" si="0"/>
        <v>75347.701</v>
      </c>
    </row>
    <row r="20" spans="1:6" s="1" customFormat="1" ht="15">
      <c r="A20" s="4" t="s">
        <v>19</v>
      </c>
      <c r="B20" s="3"/>
      <c r="E20" s="13">
        <f>SUM(E17:E19)</f>
        <v>236517.89200000002</v>
      </c>
      <c r="F20" s="3">
        <f>E20*12</f>
        <v>2838214.7040000004</v>
      </c>
    </row>
    <row r="21" spans="1:6" s="1" customFormat="1" ht="18.75">
      <c r="A21" s="34" t="s">
        <v>2</v>
      </c>
      <c r="B21" s="34"/>
      <c r="C21" s="34"/>
      <c r="D21" s="34"/>
      <c r="E21" s="34"/>
      <c r="F21" s="34"/>
    </row>
    <row r="22" spans="1:5" ht="15">
      <c r="A22" s="31" t="s">
        <v>6</v>
      </c>
      <c r="B22" s="9">
        <v>8154.5</v>
      </c>
      <c r="C22" t="s">
        <v>17</v>
      </c>
      <c r="D22">
        <v>162.31</v>
      </c>
      <c r="E22" s="8">
        <v>5359.34</v>
      </c>
    </row>
    <row r="23" spans="1:5" ht="15">
      <c r="A23" s="31" t="s">
        <v>6</v>
      </c>
      <c r="B23" s="2">
        <v>14513.6</v>
      </c>
      <c r="C23" t="s">
        <v>8</v>
      </c>
      <c r="D23">
        <v>162.31</v>
      </c>
      <c r="E23" s="8">
        <v>5437.33</v>
      </c>
    </row>
    <row r="24" spans="1:5" ht="15">
      <c r="A24" s="31" t="s">
        <v>6</v>
      </c>
      <c r="B24" s="2">
        <v>10567.7</v>
      </c>
      <c r="C24" t="s">
        <v>4</v>
      </c>
      <c r="D24">
        <v>162.31</v>
      </c>
      <c r="E24" s="8">
        <v>5161.59</v>
      </c>
    </row>
    <row r="25" spans="1:6" s="1" customFormat="1" ht="15">
      <c r="A25" s="4" t="s">
        <v>19</v>
      </c>
      <c r="B25" s="3"/>
      <c r="E25" s="12">
        <f>SUM(E22:E24)</f>
        <v>15958.26</v>
      </c>
      <c r="F25" s="3">
        <f>E25*12</f>
        <v>191499.12</v>
      </c>
    </row>
    <row r="26" spans="1:5" ht="15">
      <c r="A26" s="31" t="s">
        <v>7</v>
      </c>
      <c r="B26" s="9">
        <v>8154.5</v>
      </c>
      <c r="C26" t="s">
        <v>17</v>
      </c>
      <c r="D26">
        <v>33.03</v>
      </c>
      <c r="E26" s="8">
        <v>1090.67</v>
      </c>
    </row>
    <row r="27" spans="1:5" ht="15">
      <c r="A27" s="31" t="s">
        <v>7</v>
      </c>
      <c r="B27" s="2">
        <v>14513.6</v>
      </c>
      <c r="C27" t="s">
        <v>8</v>
      </c>
      <c r="D27">
        <v>33.03</v>
      </c>
      <c r="E27" s="8">
        <v>1106.3</v>
      </c>
    </row>
    <row r="28" spans="1:5" ht="15">
      <c r="A28" s="31" t="s">
        <v>7</v>
      </c>
      <c r="B28" s="2">
        <v>10567.7</v>
      </c>
      <c r="C28" t="s">
        <v>4</v>
      </c>
      <c r="D28">
        <v>33.03</v>
      </c>
      <c r="E28" s="8">
        <v>1050.32</v>
      </c>
    </row>
    <row r="29" spans="1:6" s="1" customFormat="1" ht="15">
      <c r="A29" s="4" t="s">
        <v>19</v>
      </c>
      <c r="B29" s="3"/>
      <c r="E29" s="12">
        <f>SUM(E26:E28)</f>
        <v>3247.29</v>
      </c>
      <c r="F29" s="3">
        <f>E29*12</f>
        <v>38967.479999999996</v>
      </c>
    </row>
    <row r="30" spans="1:5" ht="15">
      <c r="A30" s="31" t="s">
        <v>9</v>
      </c>
      <c r="B30" s="9">
        <v>8154.5</v>
      </c>
      <c r="C30" t="s">
        <v>17</v>
      </c>
      <c r="D30">
        <v>23.14</v>
      </c>
      <c r="E30" s="8">
        <f>764.28+764.28</f>
        <v>1528.56</v>
      </c>
    </row>
    <row r="31" spans="1:5" ht="15">
      <c r="A31" s="31" t="s">
        <v>9</v>
      </c>
      <c r="B31" s="2">
        <v>14513.6</v>
      </c>
      <c r="C31" t="s">
        <v>10</v>
      </c>
      <c r="D31">
        <v>23.14</v>
      </c>
      <c r="E31" s="8">
        <f>775.44+775.44</f>
        <v>1550.88</v>
      </c>
    </row>
    <row r="32" spans="1:5" ht="15">
      <c r="A32" s="31" t="s">
        <v>9</v>
      </c>
      <c r="B32" s="2">
        <v>10567.7</v>
      </c>
      <c r="C32" t="s">
        <v>4</v>
      </c>
      <c r="D32">
        <v>23.14</v>
      </c>
      <c r="E32" s="8">
        <f>735.65+735.65</f>
        <v>1471.3</v>
      </c>
    </row>
    <row r="33" spans="1:6" s="1" customFormat="1" ht="15">
      <c r="A33" s="4" t="s">
        <v>19</v>
      </c>
      <c r="B33" s="3"/>
      <c r="E33" s="12">
        <f>SUM(E30:E32)</f>
        <v>4550.74</v>
      </c>
      <c r="F33" s="3">
        <f>E33*12</f>
        <v>54608.88</v>
      </c>
    </row>
    <row r="34" spans="1:5" ht="15">
      <c r="A34" s="31" t="s">
        <v>5</v>
      </c>
      <c r="B34" s="9">
        <v>8154.5</v>
      </c>
      <c r="C34" t="s">
        <v>17</v>
      </c>
      <c r="E34" s="8"/>
    </row>
    <row r="35" spans="1:5" ht="15">
      <c r="A35" s="31" t="s">
        <v>5</v>
      </c>
      <c r="B35" s="2">
        <v>14513.6</v>
      </c>
      <c r="C35" t="s">
        <v>10</v>
      </c>
      <c r="E35" s="8"/>
    </row>
    <row r="36" spans="1:5" ht="15">
      <c r="A36" s="31" t="s">
        <v>5</v>
      </c>
      <c r="B36" s="2">
        <v>10567.7</v>
      </c>
      <c r="C36" t="s">
        <v>4</v>
      </c>
      <c r="E36" s="8"/>
    </row>
    <row r="37" spans="1:6" s="1" customFormat="1" ht="15">
      <c r="A37" s="4" t="s">
        <v>19</v>
      </c>
      <c r="B37" s="3"/>
      <c r="E37" s="11"/>
      <c r="F37" s="3"/>
    </row>
    <row r="38" spans="1:6" s="1" customFormat="1" ht="18.75">
      <c r="A38" s="34" t="s">
        <v>14</v>
      </c>
      <c r="B38" s="34"/>
      <c r="C38" s="34"/>
      <c r="D38" s="34"/>
      <c r="E38" s="34"/>
      <c r="F38" s="34"/>
    </row>
    <row r="40" spans="1:6" s="16" customFormat="1" ht="15">
      <c r="A40" s="32"/>
      <c r="B40" s="17"/>
      <c r="E40" s="18">
        <f>SUM(E33,E29,E25,E20,E15,E10)+E9</f>
        <v>1103128.959</v>
      </c>
      <c r="F40" s="18">
        <f>SUM(F33,F29,F25,F20,F15,F10)+F9</f>
        <v>13237547.508</v>
      </c>
    </row>
    <row r="41" spans="1:6" s="16" customFormat="1" ht="23.25">
      <c r="A41" s="37" t="s">
        <v>42</v>
      </c>
      <c r="B41" s="37"/>
      <c r="C41" s="37"/>
      <c r="D41" s="37"/>
      <c r="E41" s="37"/>
      <c r="F41" s="37"/>
    </row>
    <row r="42" spans="1:6" ht="18.75">
      <c r="A42" s="36" t="s">
        <v>36</v>
      </c>
      <c r="B42" s="36"/>
      <c r="C42" s="36"/>
      <c r="D42" s="36"/>
      <c r="E42" s="36"/>
      <c r="F42" s="36"/>
    </row>
    <row r="43" spans="1:6" ht="15">
      <c r="A43" s="31" t="s">
        <v>37</v>
      </c>
      <c r="B43" s="29" t="s">
        <v>38</v>
      </c>
      <c r="C43">
        <v>12</v>
      </c>
      <c r="D43">
        <f>2800+49857.6</f>
        <v>52657.6</v>
      </c>
      <c r="F43" s="2">
        <f aca="true" t="shared" si="1" ref="F43:F48">C43*D43</f>
        <v>631891.2</v>
      </c>
    </row>
    <row r="44" spans="1:6" ht="15">
      <c r="A44" s="31" t="s">
        <v>37</v>
      </c>
      <c r="B44" s="29" t="s">
        <v>39</v>
      </c>
      <c r="C44">
        <v>12</v>
      </c>
      <c r="D44">
        <v>23266.88</v>
      </c>
      <c r="F44" s="2">
        <f t="shared" si="1"/>
        <v>279202.56</v>
      </c>
    </row>
    <row r="45" spans="1:6" ht="15">
      <c r="A45" s="31" t="s">
        <v>40</v>
      </c>
      <c r="B45" s="29" t="s">
        <v>41</v>
      </c>
      <c r="C45">
        <v>12</v>
      </c>
      <c r="D45">
        <v>2980</v>
      </c>
      <c r="F45" s="2">
        <f t="shared" si="1"/>
        <v>35760</v>
      </c>
    </row>
    <row r="46" spans="1:6" ht="15">
      <c r="A46" s="31" t="s">
        <v>48</v>
      </c>
      <c r="B46" s="29" t="s">
        <v>58</v>
      </c>
      <c r="C46">
        <v>6</v>
      </c>
      <c r="D46">
        <v>10000</v>
      </c>
      <c r="F46" s="2">
        <f t="shared" si="1"/>
        <v>60000</v>
      </c>
    </row>
    <row r="47" spans="1:6" ht="15">
      <c r="A47" s="31" t="s">
        <v>49</v>
      </c>
      <c r="B47" s="29" t="s">
        <v>50</v>
      </c>
      <c r="C47">
        <v>12</v>
      </c>
      <c r="D47">
        <v>35000</v>
      </c>
      <c r="F47" s="2">
        <f t="shared" si="1"/>
        <v>420000</v>
      </c>
    </row>
    <row r="48" spans="1:6" ht="45">
      <c r="A48" s="31" t="s">
        <v>51</v>
      </c>
      <c r="B48" s="29" t="s">
        <v>57</v>
      </c>
      <c r="C48">
        <v>12</v>
      </c>
      <c r="D48">
        <v>70994.05</v>
      </c>
      <c r="F48" s="2">
        <f t="shared" si="1"/>
        <v>851928.6000000001</v>
      </c>
    </row>
    <row r="49" spans="1:6" ht="15">
      <c r="A49" s="31" t="s">
        <v>14</v>
      </c>
      <c r="B49" s="2">
        <f>E49/D49</f>
        <v>1663.7799890200383</v>
      </c>
      <c r="D49">
        <v>72.86</v>
      </c>
      <c r="E49" s="15">
        <v>121223.01</v>
      </c>
      <c r="F49" s="2">
        <f>E49*12</f>
        <v>1454676.1199999999</v>
      </c>
    </row>
    <row r="50" spans="1:6" ht="15">
      <c r="A50" s="31" t="s">
        <v>25</v>
      </c>
      <c r="B50">
        <v>2</v>
      </c>
      <c r="C50">
        <v>12972</v>
      </c>
      <c r="D50" s="14">
        <f>B50*C50</f>
        <v>25944</v>
      </c>
      <c r="E50" s="20">
        <f>D50*30.2%</f>
        <v>7835.088</v>
      </c>
      <c r="F50" s="2">
        <f>(D50+E50)*12</f>
        <v>405349.05600000004</v>
      </c>
    </row>
    <row r="51" spans="1:6" ht="15">
      <c r="A51" s="31" t="s">
        <v>26</v>
      </c>
      <c r="B51">
        <v>1</v>
      </c>
      <c r="C51">
        <v>18400</v>
      </c>
      <c r="D51" s="14">
        <f>B51*C51</f>
        <v>18400</v>
      </c>
      <c r="E51" s="20">
        <f>D51*30.2%</f>
        <v>5556.8</v>
      </c>
      <c r="F51" s="2">
        <f>(D51+E51)*12</f>
        <v>287481.6</v>
      </c>
    </row>
    <row r="52" spans="1:6" ht="30">
      <c r="A52" s="31" t="s">
        <v>56</v>
      </c>
      <c r="B52">
        <v>1</v>
      </c>
      <c r="C52">
        <v>12465</v>
      </c>
      <c r="D52" s="14">
        <f>B52*C52</f>
        <v>12465</v>
      </c>
      <c r="E52" s="20">
        <f>D52*30.2%</f>
        <v>3764.43</v>
      </c>
      <c r="F52" s="2">
        <f>(D52+E52)*6</f>
        <v>97376.58</v>
      </c>
    </row>
    <row r="53" ht="15">
      <c r="B53" s="29"/>
    </row>
    <row r="54" spans="1:6" s="16" customFormat="1" ht="15">
      <c r="A54" s="32" t="s">
        <v>29</v>
      </c>
      <c r="B54" s="30"/>
      <c r="E54" s="27"/>
      <c r="F54" s="17">
        <f>SUM(F43:F52)</f>
        <v>4523665.716</v>
      </c>
    </row>
    <row r="55" spans="1:6" ht="18.75">
      <c r="A55" s="34" t="s">
        <v>11</v>
      </c>
      <c r="B55" s="34"/>
      <c r="C55" s="34"/>
      <c r="D55" s="34"/>
      <c r="E55" s="34"/>
      <c r="F55" s="34"/>
    </row>
    <row r="56" spans="1:2" ht="15">
      <c r="A56" s="31" t="s">
        <v>11</v>
      </c>
      <c r="B56" s="2" t="s">
        <v>38</v>
      </c>
    </row>
    <row r="57" spans="1:2" ht="15">
      <c r="A57" s="31" t="s">
        <v>52</v>
      </c>
      <c r="B57" s="2" t="s">
        <v>54</v>
      </c>
    </row>
    <row r="58" ht="15">
      <c r="A58" s="31" t="s">
        <v>60</v>
      </c>
    </row>
    <row r="59" spans="1:6" s="16" customFormat="1" ht="15">
      <c r="A59" s="32" t="s">
        <v>29</v>
      </c>
      <c r="B59" s="17"/>
      <c r="E59" s="27"/>
      <c r="F59" s="17"/>
    </row>
    <row r="60" spans="1:6" ht="18.75">
      <c r="A60" s="34" t="s">
        <v>12</v>
      </c>
      <c r="B60" s="34"/>
      <c r="C60" s="34"/>
      <c r="D60" s="34"/>
      <c r="E60" s="34"/>
      <c r="F60" s="34"/>
    </row>
    <row r="61" spans="1:6" s="1" customFormat="1" ht="15">
      <c r="A61" s="4" t="s">
        <v>20</v>
      </c>
      <c r="B61" s="3"/>
      <c r="C61" s="1" t="s">
        <v>30</v>
      </c>
      <c r="D61" s="1" t="s">
        <v>31</v>
      </c>
      <c r="E61" s="23">
        <v>0.302</v>
      </c>
      <c r="F61" s="3" t="s">
        <v>32</v>
      </c>
    </row>
    <row r="62" spans="1:7" ht="15">
      <c r="A62" s="31" t="s">
        <v>24</v>
      </c>
      <c r="B62">
        <v>1</v>
      </c>
      <c r="C62">
        <v>40250</v>
      </c>
      <c r="D62" s="14">
        <f>B62*C62</f>
        <v>40250</v>
      </c>
      <c r="E62" s="20">
        <f>D62*E61</f>
        <v>12155.5</v>
      </c>
      <c r="F62" s="2">
        <f>(D62+E62)*12</f>
        <v>628866</v>
      </c>
      <c r="G62" t="s">
        <v>55</v>
      </c>
    </row>
    <row r="63" spans="1:7" ht="15">
      <c r="A63" s="31" t="s">
        <v>27</v>
      </c>
      <c r="B63">
        <v>1</v>
      </c>
      <c r="C63">
        <v>11500</v>
      </c>
      <c r="D63" s="14">
        <f>B63*C63</f>
        <v>11500</v>
      </c>
      <c r="E63" s="20">
        <f>D63*E61</f>
        <v>3473</v>
      </c>
      <c r="F63" s="2">
        <f>(D63+E63)*12</f>
        <v>179676</v>
      </c>
      <c r="G63" t="s">
        <v>55</v>
      </c>
    </row>
    <row r="64" spans="1:7" ht="15">
      <c r="A64" s="31" t="s">
        <v>21</v>
      </c>
      <c r="B64">
        <v>1</v>
      </c>
      <c r="C64">
        <v>28750</v>
      </c>
      <c r="D64" s="14">
        <f>B64*C64</f>
        <v>28750</v>
      </c>
      <c r="E64" s="20">
        <f>D64*E61</f>
        <v>8682.5</v>
      </c>
      <c r="F64" s="2">
        <f>(D64+E64)*12</f>
        <v>449190</v>
      </c>
      <c r="G64" t="s">
        <v>55</v>
      </c>
    </row>
    <row r="65" spans="1:7" ht="15">
      <c r="A65" s="31" t="s">
        <v>23</v>
      </c>
      <c r="B65">
        <v>4</v>
      </c>
      <c r="C65">
        <v>12130</v>
      </c>
      <c r="D65" s="14">
        <f>B65*C65</f>
        <v>48520</v>
      </c>
      <c r="E65" s="20">
        <f>D65*E61</f>
        <v>14653.039999999999</v>
      </c>
      <c r="F65" s="2">
        <f>(D65+E65)*12</f>
        <v>758076.48</v>
      </c>
      <c r="G65" t="s">
        <v>55</v>
      </c>
    </row>
    <row r="66" spans="1:7" ht="15">
      <c r="A66" s="31" t="s">
        <v>28</v>
      </c>
      <c r="B66">
        <v>1</v>
      </c>
      <c r="C66">
        <v>3450</v>
      </c>
      <c r="D66" s="14">
        <f>B66*C66</f>
        <v>3450</v>
      </c>
      <c r="E66" s="20">
        <f>D66*E61</f>
        <v>1041.8999999999999</v>
      </c>
      <c r="F66" s="2">
        <f>(D66+E66)*12</f>
        <v>53902.799999999996</v>
      </c>
      <c r="G66" t="s">
        <v>55</v>
      </c>
    </row>
    <row r="67" spans="1:6" s="1" customFormat="1" ht="15">
      <c r="A67" s="4" t="s">
        <v>29</v>
      </c>
      <c r="D67" s="21">
        <f>SUM(D62:D66)</f>
        <v>132470</v>
      </c>
      <c r="E67" s="22">
        <f>SUM(E62:E66)</f>
        <v>40005.94</v>
      </c>
      <c r="F67" s="3">
        <f>SUM(F62:F66)</f>
        <v>2069711.28</v>
      </c>
    </row>
    <row r="68" spans="1:6" s="1" customFormat="1" ht="15">
      <c r="A68" s="4" t="s">
        <v>43</v>
      </c>
      <c r="D68" s="21"/>
      <c r="E68" s="22"/>
      <c r="F68" s="3"/>
    </row>
    <row r="69" spans="1:6" s="24" customFormat="1" ht="15">
      <c r="A69" s="10" t="s">
        <v>44</v>
      </c>
      <c r="D69" s="25">
        <v>12</v>
      </c>
      <c r="E69" s="26">
        <v>22000</v>
      </c>
      <c r="F69" s="9">
        <f>D69*E69</f>
        <v>264000</v>
      </c>
    </row>
    <row r="70" spans="1:6" s="24" customFormat="1" ht="15">
      <c r="A70" s="10" t="s">
        <v>45</v>
      </c>
      <c r="D70" s="25">
        <v>12</v>
      </c>
      <c r="E70" s="26">
        <v>8000</v>
      </c>
      <c r="F70" s="9">
        <f aca="true" t="shared" si="2" ref="F70:F77">D70*E70</f>
        <v>96000</v>
      </c>
    </row>
    <row r="71" spans="1:6" s="24" customFormat="1" ht="45">
      <c r="A71" s="10" t="s">
        <v>46</v>
      </c>
      <c r="D71" s="25"/>
      <c r="E71" s="26"/>
      <c r="F71" s="9">
        <f t="shared" si="2"/>
        <v>0</v>
      </c>
    </row>
    <row r="72" spans="1:6" s="24" customFormat="1" ht="30">
      <c r="A72" s="10" t="s">
        <v>59</v>
      </c>
      <c r="D72" s="25"/>
      <c r="E72" s="26"/>
      <c r="F72" s="9">
        <f t="shared" si="2"/>
        <v>0</v>
      </c>
    </row>
    <row r="73" spans="1:6" s="24" customFormat="1" ht="15">
      <c r="A73" s="10" t="s">
        <v>47</v>
      </c>
      <c r="D73" s="25"/>
      <c r="E73" s="26"/>
      <c r="F73" s="9">
        <f t="shared" si="2"/>
        <v>0</v>
      </c>
    </row>
    <row r="74" spans="1:6" s="24" customFormat="1" ht="15">
      <c r="A74" s="10" t="s">
        <v>53</v>
      </c>
      <c r="D74" s="25"/>
      <c r="E74" s="26"/>
      <c r="F74" s="9">
        <f t="shared" si="2"/>
        <v>0</v>
      </c>
    </row>
    <row r="75" spans="1:6" s="24" customFormat="1" ht="15">
      <c r="A75" s="10" t="s">
        <v>60</v>
      </c>
      <c r="D75" s="25"/>
      <c r="E75" s="26"/>
      <c r="F75" s="9"/>
    </row>
    <row r="76" spans="1:6" s="1" customFormat="1" ht="15">
      <c r="A76" s="4" t="s">
        <v>19</v>
      </c>
      <c r="D76" s="21"/>
      <c r="E76" s="22"/>
      <c r="F76" s="3">
        <f>SUM(F69:F74)</f>
        <v>360000</v>
      </c>
    </row>
    <row r="77" spans="1:6" s="24" customFormat="1" ht="15">
      <c r="A77" s="10"/>
      <c r="D77" s="25"/>
      <c r="E77" s="26"/>
      <c r="F77" s="9">
        <f t="shared" si="2"/>
        <v>0</v>
      </c>
    </row>
    <row r="78" spans="1:6" s="24" customFormat="1" ht="15">
      <c r="A78" s="10"/>
      <c r="D78" s="25"/>
      <c r="E78" s="26"/>
      <c r="F78" s="9"/>
    </row>
    <row r="79" spans="1:6" s="16" customFormat="1" ht="15">
      <c r="A79" s="32" t="s">
        <v>29</v>
      </c>
      <c r="D79" s="27"/>
      <c r="E79" s="28"/>
      <c r="F79" s="17">
        <f>F67+F76</f>
        <v>2429711.2800000003</v>
      </c>
    </row>
    <row r="80" spans="1:6" s="1" customFormat="1" ht="21">
      <c r="A80" s="35" t="s">
        <v>2</v>
      </c>
      <c r="B80" s="35"/>
      <c r="C80" s="35"/>
      <c r="D80" s="35"/>
      <c r="E80" s="35"/>
      <c r="F80" s="35"/>
    </row>
    <row r="81" ht="15">
      <c r="A81" s="31" t="s">
        <v>33</v>
      </c>
    </row>
    <row r="82" ht="15">
      <c r="A82" s="31" t="s">
        <v>34</v>
      </c>
    </row>
    <row r="83" ht="15">
      <c r="A83" s="31" t="s">
        <v>35</v>
      </c>
    </row>
    <row r="84" spans="1:6" s="1" customFormat="1" ht="15">
      <c r="A84" s="4" t="s">
        <v>29</v>
      </c>
      <c r="B84" s="3"/>
      <c r="E84" s="21"/>
      <c r="F84" s="3"/>
    </row>
    <row r="85" spans="1:6" ht="18.75">
      <c r="A85" s="34"/>
      <c r="B85" s="34"/>
      <c r="C85" s="34"/>
      <c r="D85" s="34"/>
      <c r="E85" s="34"/>
      <c r="F85" s="34"/>
    </row>
  </sheetData>
  <sheetProtection/>
  <mergeCells count="13">
    <mergeCell ref="A60:F60"/>
    <mergeCell ref="A41:F41"/>
    <mergeCell ref="A85:F85"/>
    <mergeCell ref="B1:D1"/>
    <mergeCell ref="B2:D2"/>
    <mergeCell ref="A21:F21"/>
    <mergeCell ref="A80:F80"/>
    <mergeCell ref="A5:F5"/>
    <mergeCell ref="A11:F11"/>
    <mergeCell ref="A16:F16"/>
    <mergeCell ref="A38:F38"/>
    <mergeCell ref="A42:F42"/>
    <mergeCell ref="A55:F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2020-11-12T14:30:29Z</dcterms:modified>
  <cp:category/>
  <cp:version/>
  <cp:contentType/>
  <cp:contentStatus/>
</cp:coreProperties>
</file>