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9495" windowHeight="6150"/>
  </bookViews>
  <sheets>
    <sheet name="Лист1" sheetId="1" r:id="rId1"/>
    <sheet name="Лист2" sheetId="2" state="hidden" r:id="rId2"/>
    <sheet name="Лист3" sheetId="3" state="hidden" r:id="rId3"/>
  </sheets>
  <definedNames>
    <definedName name="ОКРУГВВЕРХ">Лист1!$F$12</definedName>
  </definedNames>
  <calcPr calcId="125725"/>
</workbook>
</file>

<file path=xl/calcChain.xml><?xml version="1.0" encoding="utf-8"?>
<calcChain xmlns="http://schemas.openxmlformats.org/spreadsheetml/2006/main">
  <c r="F139" i="1"/>
  <c r="E139" s="1"/>
  <c r="F11"/>
  <c r="F180"/>
  <c r="E180" s="1"/>
  <c r="F179"/>
  <c r="E179" s="1"/>
  <c r="E176"/>
  <c r="F178"/>
  <c r="E178" s="1"/>
  <c r="F177"/>
  <c r="E177" s="1"/>
  <c r="F176"/>
  <c r="F175"/>
  <c r="E175" s="1"/>
  <c r="E174"/>
  <c r="F174"/>
  <c r="F173"/>
  <c r="E173" s="1"/>
  <c r="F172"/>
  <c r="E172" s="1"/>
  <c r="F171"/>
  <c r="E171" s="1"/>
  <c r="F170"/>
  <c r="E170" s="1"/>
  <c r="F169"/>
  <c r="E169" s="1"/>
  <c r="F168"/>
  <c r="E168" s="1"/>
  <c r="F167"/>
  <c r="E167" s="1"/>
  <c r="F91"/>
  <c r="F48" l="1"/>
  <c r="E48" s="1"/>
  <c r="F15"/>
  <c r="E15" s="1"/>
  <c r="F16"/>
  <c r="E16" s="1"/>
  <c r="F51"/>
  <c r="E51" s="1"/>
  <c r="F165"/>
  <c r="E165" s="1"/>
  <c r="F21"/>
  <c r="E21" s="1"/>
  <c r="F20"/>
  <c r="E20" s="1"/>
  <c r="F19"/>
  <c r="E19" s="1"/>
  <c r="F18"/>
  <c r="E18" s="1"/>
  <c r="F17"/>
  <c r="E17" s="1"/>
  <c r="F121"/>
  <c r="E121" s="1"/>
  <c r="F100"/>
  <c r="E100" s="1"/>
  <c r="F12"/>
  <c r="E12" s="1"/>
  <c r="F49"/>
  <c r="E49" s="1"/>
  <c r="F47"/>
  <c r="E47" s="1"/>
  <c r="F46"/>
  <c r="E46" s="1"/>
  <c r="F45"/>
  <c r="E45" s="1"/>
  <c r="F44"/>
  <c r="E44" s="1"/>
  <c r="F43"/>
  <c r="E43" s="1"/>
  <c r="F42"/>
  <c r="E42" s="1"/>
  <c r="F41"/>
  <c r="E41" s="1"/>
  <c r="F40"/>
  <c r="E40" s="1"/>
  <c r="F39"/>
  <c r="E39" s="1"/>
  <c r="F37"/>
  <c r="E37" s="1"/>
  <c r="F36"/>
  <c r="E36" s="1"/>
  <c r="F34"/>
  <c r="E34" s="1"/>
  <c r="F33"/>
  <c r="E33" s="1"/>
  <c r="F32"/>
  <c r="E32" s="1"/>
  <c r="F162"/>
  <c r="E162" s="1"/>
  <c r="F161"/>
  <c r="E161" s="1"/>
  <c r="F160"/>
  <c r="E160" s="1"/>
  <c r="F159"/>
  <c r="E159" s="1"/>
  <c r="F76"/>
  <c r="E76" s="1"/>
  <c r="F75"/>
  <c r="E75" s="1"/>
  <c r="F74"/>
  <c r="E74" s="1"/>
  <c r="F65"/>
  <c r="E65" s="1"/>
  <c r="F64"/>
  <c r="E64" s="1"/>
  <c r="F63"/>
  <c r="E63" s="1"/>
  <c r="F145"/>
  <c r="E145" s="1"/>
  <c r="F148"/>
  <c r="E148" s="1"/>
  <c r="F150"/>
  <c r="E150" s="1"/>
  <c r="F158"/>
  <c r="E158" s="1"/>
  <c r="F157"/>
  <c r="E157" s="1"/>
  <c r="F58"/>
  <c r="E58" s="1"/>
  <c r="F57"/>
  <c r="E57" s="1"/>
  <c r="F56"/>
  <c r="E56" s="1"/>
  <c r="F55"/>
  <c r="E55" s="1"/>
  <c r="F54"/>
  <c r="E54" s="1"/>
  <c r="F53"/>
  <c r="E53" s="1"/>
  <c r="F52"/>
  <c r="E52" s="1"/>
  <c r="F60"/>
  <c r="E60" s="1"/>
  <c r="F38"/>
  <c r="E38" s="1"/>
  <c r="F130"/>
  <c r="E130" s="1"/>
  <c r="F35"/>
  <c r="E35" s="1"/>
  <c r="F31"/>
  <c r="E31" s="1"/>
  <c r="F164"/>
  <c r="E164" s="1"/>
  <c r="F156"/>
  <c r="E156" s="1"/>
  <c r="F155"/>
  <c r="E155" s="1"/>
  <c r="F154"/>
  <c r="E154" s="1"/>
  <c r="F153"/>
  <c r="E153" s="1"/>
  <c r="F152"/>
  <c r="E152" s="1"/>
  <c r="F149"/>
  <c r="E149" s="1"/>
  <c r="F147"/>
  <c r="E147" s="1"/>
  <c r="F146"/>
  <c r="E146" s="1"/>
  <c r="F144"/>
  <c r="E144" s="1"/>
  <c r="F143"/>
  <c r="E143" s="1"/>
  <c r="F142"/>
  <c r="E142" s="1"/>
  <c r="F141"/>
  <c r="E141" s="1"/>
  <c r="F140"/>
  <c r="E140" s="1"/>
  <c r="F138"/>
  <c r="E138" s="1"/>
  <c r="F136"/>
  <c r="E136" s="1"/>
  <c r="F135"/>
  <c r="E135" s="1"/>
  <c r="F134"/>
  <c r="E134" s="1"/>
  <c r="F133"/>
  <c r="E133" s="1"/>
  <c r="F132"/>
  <c r="E132" s="1"/>
  <c r="F131"/>
  <c r="E131" s="1"/>
  <c r="F129"/>
  <c r="E129" s="1"/>
  <c r="F128"/>
  <c r="E128" s="1"/>
  <c r="F127"/>
  <c r="E127" s="1"/>
  <c r="F126"/>
  <c r="E126" s="1"/>
  <c r="F125"/>
  <c r="E125" s="1"/>
  <c r="F124"/>
  <c r="E124" s="1"/>
  <c r="F123"/>
  <c r="E123" s="1"/>
  <c r="F122"/>
  <c r="E122" s="1"/>
  <c r="F120"/>
  <c r="E120" s="1"/>
  <c r="F119"/>
  <c r="E119" s="1"/>
  <c r="F118"/>
  <c r="E118" s="1"/>
  <c r="F117"/>
  <c r="E117" s="1"/>
  <c r="F116"/>
  <c r="E116" s="1"/>
  <c r="F115"/>
  <c r="E115" s="1"/>
  <c r="F114"/>
  <c r="E114" s="1"/>
  <c r="F113"/>
  <c r="E113" s="1"/>
  <c r="F112"/>
  <c r="E112" s="1"/>
  <c r="F111"/>
  <c r="E111" s="1"/>
  <c r="F109"/>
  <c r="E109" s="1"/>
  <c r="F108"/>
  <c r="E108" s="1"/>
  <c r="F107"/>
  <c r="E107" s="1"/>
  <c r="F106"/>
  <c r="E106" s="1"/>
  <c r="F105"/>
  <c r="E105" s="1"/>
  <c r="F104"/>
  <c r="E104" s="1"/>
  <c r="F103"/>
  <c r="E103" s="1"/>
  <c r="F102"/>
  <c r="E102" s="1"/>
  <c r="F99"/>
  <c r="E99" s="1"/>
  <c r="F98"/>
  <c r="E98" s="1"/>
  <c r="F97"/>
  <c r="E97" s="1"/>
  <c r="F96"/>
  <c r="E96" s="1"/>
  <c r="F95"/>
  <c r="E95" s="1"/>
  <c r="F30"/>
  <c r="E30" s="1"/>
  <c r="F22"/>
  <c r="E22" s="1"/>
  <c r="F93"/>
  <c r="E93" s="1"/>
  <c r="F89"/>
  <c r="E89" s="1"/>
  <c r="F92"/>
  <c r="E92" s="1"/>
  <c r="E91"/>
  <c r="F90"/>
  <c r="E90" s="1"/>
  <c r="F88"/>
  <c r="E88" s="1"/>
  <c r="F87"/>
  <c r="E87" s="1"/>
  <c r="F86"/>
  <c r="E86" s="1"/>
  <c r="F84"/>
  <c r="E84" s="1"/>
  <c r="F83"/>
  <c r="E83" s="1"/>
  <c r="F82"/>
  <c r="E82" s="1"/>
  <c r="F80"/>
  <c r="E80" s="1"/>
  <c r="F79"/>
  <c r="E79" s="1"/>
  <c r="F78"/>
  <c r="E78" s="1"/>
  <c r="F73"/>
  <c r="E73" s="1"/>
  <c r="F72"/>
  <c r="E72" s="1"/>
  <c r="F71"/>
  <c r="E71" s="1"/>
  <c r="F70"/>
  <c r="E70" s="1"/>
  <c r="F68"/>
  <c r="E68" s="1"/>
  <c r="F69"/>
  <c r="E69" s="1"/>
  <c r="F67"/>
  <c r="E67" s="1"/>
  <c r="F66"/>
  <c r="E66" s="1"/>
  <c r="F62"/>
  <c r="E62" s="1"/>
  <c r="F61"/>
  <c r="E61" s="1"/>
  <c r="F28"/>
  <c r="E28" s="1"/>
  <c r="F26"/>
  <c r="E26" s="1"/>
  <c r="F27"/>
  <c r="E27" s="1"/>
  <c r="F29"/>
  <c r="E29" s="1"/>
  <c r="F24"/>
  <c r="E24" s="1"/>
  <c r="F14"/>
  <c r="E14" s="1"/>
  <c r="F13"/>
  <c r="E13" s="1"/>
  <c r="F23"/>
  <c r="E23" s="1"/>
  <c r="E11"/>
</calcChain>
</file>

<file path=xl/sharedStrings.xml><?xml version="1.0" encoding="utf-8"?>
<sst xmlns="http://schemas.openxmlformats.org/spreadsheetml/2006/main" count="360" uniqueCount="160">
  <si>
    <t>Наименование</t>
  </si>
  <si>
    <t>Цена за штуку</t>
  </si>
  <si>
    <t>Цена за тонну</t>
  </si>
  <si>
    <t>Вес штуки</t>
  </si>
  <si>
    <t>Вес метра</t>
  </si>
  <si>
    <t>Марка стали</t>
  </si>
  <si>
    <t>Размер (м)</t>
  </si>
  <si>
    <t>12Б1</t>
  </si>
  <si>
    <t>14Б1</t>
  </si>
  <si>
    <t>16Б1</t>
  </si>
  <si>
    <t>Ст.3пс</t>
  </si>
  <si>
    <t>35ГС</t>
  </si>
  <si>
    <t>Ø 8</t>
  </si>
  <si>
    <t>Ø 18</t>
  </si>
  <si>
    <t>Ø 20</t>
  </si>
  <si>
    <t>Ø 25</t>
  </si>
  <si>
    <t>Ст.3сп5</t>
  </si>
  <si>
    <t>1.25х2.5</t>
  </si>
  <si>
    <t>1.5х6.0</t>
  </si>
  <si>
    <t>Лист г/к, рифленый, ГОСТ 8568-77, ГОСТ 380-2005</t>
  </si>
  <si>
    <t>Ст.3сп</t>
  </si>
  <si>
    <t>Лист г/к, ПВЛ</t>
  </si>
  <si>
    <t>1х2.2</t>
  </si>
  <si>
    <t>Лист оцинкованный, ГОСТ 14918-80</t>
  </si>
  <si>
    <t>4,0 (чечевица)</t>
  </si>
  <si>
    <t>5,0 (чечевица)</t>
  </si>
  <si>
    <t>6,0 (чечевица)</t>
  </si>
  <si>
    <t>Ст.08пс</t>
  </si>
  <si>
    <t>Труба водогазопроводная, ГОСТ 3262-75</t>
  </si>
  <si>
    <t>Ø 57х3,5</t>
  </si>
  <si>
    <t>Ø 76х3,5</t>
  </si>
  <si>
    <t>Ø 89х3,5</t>
  </si>
  <si>
    <t>Ø 108х3,5</t>
  </si>
  <si>
    <t>Ø 114х4,0</t>
  </si>
  <si>
    <t>Ø 127х4,0</t>
  </si>
  <si>
    <t>Ø 133х4,0</t>
  </si>
  <si>
    <t>Ø 159х4,5</t>
  </si>
  <si>
    <t>Труба электросварная, ГОСТ 10704-91</t>
  </si>
  <si>
    <t>Ø 15х2,8</t>
  </si>
  <si>
    <t>Ø 20х2,8</t>
  </si>
  <si>
    <t>Ø 25х3,2</t>
  </si>
  <si>
    <t>Ø 32х3,2</t>
  </si>
  <si>
    <t>Ø 40х3,5</t>
  </si>
  <si>
    <t>Труба профильная, ГОСТ 8639-82, 8645-68</t>
  </si>
  <si>
    <t>15х15х1,5</t>
  </si>
  <si>
    <t>20х20х1,5</t>
  </si>
  <si>
    <t>20х20х2,0</t>
  </si>
  <si>
    <t>25х25х1,5</t>
  </si>
  <si>
    <t>25х25х2,0</t>
  </si>
  <si>
    <t>30х20х1,5</t>
  </si>
  <si>
    <t>30х30х1,5</t>
  </si>
  <si>
    <t>40х20х1,5</t>
  </si>
  <si>
    <t>40х25х1,5</t>
  </si>
  <si>
    <t>40х25х2,0</t>
  </si>
  <si>
    <t>40х40х1,5</t>
  </si>
  <si>
    <t>40х40х2,0</t>
  </si>
  <si>
    <t>50х25х1,5</t>
  </si>
  <si>
    <t>50х25х2,0</t>
  </si>
  <si>
    <t>50х50х2,0</t>
  </si>
  <si>
    <t>50х50х3,0</t>
  </si>
  <si>
    <t>60х30х2,0</t>
  </si>
  <si>
    <t>60х40х2,0</t>
  </si>
  <si>
    <t>60х60х2,0</t>
  </si>
  <si>
    <t>80х80х3,0</t>
  </si>
  <si>
    <t>80х80х4,0</t>
  </si>
  <si>
    <t>100х100х3,0</t>
  </si>
  <si>
    <t>100х100х4,0</t>
  </si>
  <si>
    <t>120х120х4,0</t>
  </si>
  <si>
    <t>140х140х5,0</t>
  </si>
  <si>
    <t>Ст.2пс</t>
  </si>
  <si>
    <t>Угол равнополочный, ГОСТ 8509-93</t>
  </si>
  <si>
    <t>25х25х4</t>
  </si>
  <si>
    <t>40х40х4</t>
  </si>
  <si>
    <t>45х45х4</t>
  </si>
  <si>
    <t>50х50х5</t>
  </si>
  <si>
    <t>63х63х5</t>
  </si>
  <si>
    <t>75х75х6</t>
  </si>
  <si>
    <t>90х90х7</t>
  </si>
  <si>
    <t>100х100х7</t>
  </si>
  <si>
    <t>125х125х8</t>
  </si>
  <si>
    <t>Ст.3пс/сп</t>
  </si>
  <si>
    <t>№ 8</t>
  </si>
  <si>
    <t>№ 10</t>
  </si>
  <si>
    <t>№ 12</t>
  </si>
  <si>
    <t>№ 14</t>
  </si>
  <si>
    <t>№ 16</t>
  </si>
  <si>
    <t>Полоса г/к, ГОСТ 103-2003</t>
  </si>
  <si>
    <t>40х4</t>
  </si>
  <si>
    <t>Арматура AIII, ГОСТ 5781-82</t>
  </si>
  <si>
    <t>При покупке до 1 тонны действует наценка 3-5%.</t>
  </si>
  <si>
    <t>Цены указаны в рублях с учетом НДС 18%.</t>
  </si>
  <si>
    <t>Осуществляем доставку в регионы.</t>
  </si>
  <si>
    <t>660118, г. Красноярск, Северное шоссе, 17К, оф. 308</t>
  </si>
  <si>
    <t>ИНН 2464230865 / КПП 246601001 / ОГРН 1102468060265</t>
  </si>
  <si>
    <t>E-mail: smk24@list.ru      Сайт: eurasia-snab.ru</t>
  </si>
  <si>
    <t>18Б1</t>
  </si>
  <si>
    <t>20Б1</t>
  </si>
  <si>
    <t>25Б1</t>
  </si>
  <si>
    <t>30Б1</t>
  </si>
  <si>
    <t>80х60х3,0</t>
  </si>
  <si>
    <t>25Г2С</t>
  </si>
  <si>
    <t>Лист х/к, ГОСТ 16523-97, ГОСТ 19904-90</t>
  </si>
  <si>
    <t>К крупным заказам - индивидуальный подход.</t>
  </si>
  <si>
    <t>№ 18</t>
  </si>
  <si>
    <t>№ 20</t>
  </si>
  <si>
    <t>140х140х10</t>
  </si>
  <si>
    <t>110х110х7</t>
  </si>
  <si>
    <t>80х80х6</t>
  </si>
  <si>
    <t>2.0х6.0</t>
  </si>
  <si>
    <t>№ 22</t>
  </si>
  <si>
    <t>№ 24</t>
  </si>
  <si>
    <t>№ 27</t>
  </si>
  <si>
    <t>№ 30</t>
  </si>
  <si>
    <t>45Б1</t>
  </si>
  <si>
    <t>35Б1</t>
  </si>
  <si>
    <t>50Б1</t>
  </si>
  <si>
    <t>40Б1</t>
  </si>
  <si>
    <t>20К1</t>
  </si>
  <si>
    <t>25К1</t>
  </si>
  <si>
    <t>30К1</t>
  </si>
  <si>
    <t>35К1</t>
  </si>
  <si>
    <t>20Ш1</t>
  </si>
  <si>
    <t>25Ш1</t>
  </si>
  <si>
    <t>30Ш1</t>
  </si>
  <si>
    <t>35Ш1</t>
  </si>
  <si>
    <t>40Ш1</t>
  </si>
  <si>
    <t>45Ш1</t>
  </si>
  <si>
    <t>Балка двутавровая, ГОСТ 26020-83, ГОСТ 8239, СТО-АСЧМ</t>
  </si>
  <si>
    <t>Ø 50х3,5</t>
  </si>
  <si>
    <t>Ø 10</t>
  </si>
  <si>
    <t>Ø 12</t>
  </si>
  <si>
    <t>Ø 14</t>
  </si>
  <si>
    <t>Ø 16</t>
  </si>
  <si>
    <t>25х4</t>
  </si>
  <si>
    <t>45М</t>
  </si>
  <si>
    <t>25Г2С, А500С</t>
  </si>
  <si>
    <t xml:space="preserve">Ø 14 </t>
  </si>
  <si>
    <t xml:space="preserve">Ø 16 </t>
  </si>
  <si>
    <t>Лист г/к, ГОСТ 14637-89, ГОСТ 16523-97, ГОСТ 19903-74, ГОСТ 19281-89 (ст.09Г2С + 3000 руб/тн)</t>
  </si>
  <si>
    <t>Швеллер, ГОСТ 8240-97 (ст.09Г2С + 3000 руб/тн)</t>
  </si>
  <si>
    <t>Сетка кладочная, ГОСТ 23279-85</t>
  </si>
  <si>
    <t>50х50х4</t>
  </si>
  <si>
    <t>0,38х1,5</t>
  </si>
  <si>
    <t>0,38х2,0</t>
  </si>
  <si>
    <t>0,51х1,5</t>
  </si>
  <si>
    <t>0,51х2,0</t>
  </si>
  <si>
    <t>0,64х1,5</t>
  </si>
  <si>
    <t>100х100х4</t>
  </si>
  <si>
    <t>1,0х2,0</t>
  </si>
  <si>
    <t>1,0х3,0</t>
  </si>
  <si>
    <t>2,0х3,0</t>
  </si>
  <si>
    <t>100х100х5</t>
  </si>
  <si>
    <t>150х150х4</t>
  </si>
  <si>
    <t>150х150х5</t>
  </si>
  <si>
    <t>200х200х4</t>
  </si>
  <si>
    <t>200х200х5</t>
  </si>
  <si>
    <t>32х32х4</t>
  </si>
  <si>
    <t>тел. (391) 214-69-88, 215-22-69</t>
  </si>
  <si>
    <t>ООО "Евразия Снаб"</t>
  </si>
  <si>
    <t>Прайс-лист от 12.05.2016 г.</t>
  </si>
</sst>
</file>

<file path=xl/styles.xml><?xml version="1.0" encoding="utf-8"?>
<styleSheet xmlns="http://schemas.openxmlformats.org/spreadsheetml/2006/main">
  <numFmts count="2">
    <numFmt numFmtId="164" formatCode="#,##0_р_."/>
    <numFmt numFmtId="165" formatCode="0.0"/>
  </numFmts>
  <fonts count="4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2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0" borderId="1" xfId="0" applyFont="1" applyBorder="1"/>
    <xf numFmtId="165" fontId="1" fillId="0" borderId="1" xfId="0" applyNumberFormat="1" applyFont="1" applyBorder="1"/>
    <xf numFmtId="164" fontId="1" fillId="0" borderId="1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horizontal="left"/>
    </xf>
    <xf numFmtId="165" fontId="1" fillId="0" borderId="1" xfId="0" applyNumberFormat="1" applyFont="1" applyFill="1" applyBorder="1"/>
    <xf numFmtId="164" fontId="1" fillId="0" borderId="1" xfId="0" applyNumberFormat="1" applyFont="1" applyBorder="1" applyAlignment="1">
      <alignment horizontal="right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left"/>
    </xf>
    <xf numFmtId="164" fontId="1" fillId="2" borderId="3" xfId="0" applyNumberFormat="1" applyFont="1" applyFill="1" applyBorder="1"/>
    <xf numFmtId="165" fontId="1" fillId="0" borderId="1" xfId="0" applyNumberFormat="1" applyFont="1" applyFill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2" fillId="2" borderId="2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right"/>
    </xf>
    <xf numFmtId="2" fontId="1" fillId="0" borderId="1" xfId="0" applyNumberFormat="1" applyFont="1" applyFill="1" applyBorder="1" applyAlignment="1">
      <alignment horizontal="left"/>
    </xf>
    <xf numFmtId="2" fontId="1" fillId="0" borderId="1" xfId="0" applyNumberFormat="1" applyFont="1" applyBorder="1" applyAlignment="1">
      <alignment horizontal="left"/>
    </xf>
    <xf numFmtId="37" fontId="1" fillId="0" borderId="1" xfId="0" applyNumberFormat="1" applyFont="1" applyBorder="1"/>
    <xf numFmtId="0" fontId="0" fillId="0" borderId="0" xfId="0" applyAlignment="1">
      <alignment vertical="center"/>
    </xf>
    <xf numFmtId="0" fontId="1" fillId="0" borderId="0" xfId="0" applyFont="1"/>
    <xf numFmtId="0" fontId="0" fillId="0" borderId="0" xfId="0" applyBorder="1"/>
    <xf numFmtId="0" fontId="1" fillId="0" borderId="0" xfId="0" applyFont="1" applyFill="1" applyBorder="1"/>
    <xf numFmtId="165" fontId="1" fillId="0" borderId="0" xfId="0" applyNumberFormat="1" applyFont="1" applyFill="1" applyBorder="1"/>
    <xf numFmtId="0" fontId="0" fillId="0" borderId="0" xfId="0" applyFill="1" applyBorder="1"/>
    <xf numFmtId="0" fontId="0" fillId="0" borderId="5" xfId="0" applyBorder="1"/>
    <xf numFmtId="0" fontId="3" fillId="0" borderId="0" xfId="0" applyFont="1" applyBorder="1" applyAlignment="1">
      <alignment horizontal="left" vertical="center" wrapText="1" shrinkToFit="1"/>
    </xf>
    <xf numFmtId="0" fontId="0" fillId="0" borderId="0" xfId="0" applyBorder="1" applyAlignment="1">
      <alignment horizontal="left" vertical="center" wrapText="1" shrinkToFit="1"/>
    </xf>
    <xf numFmtId="165" fontId="1" fillId="0" borderId="1" xfId="0" applyNumberFormat="1" applyFont="1" applyFill="1" applyBorder="1" applyAlignment="1">
      <alignment horizontal="right"/>
    </xf>
    <xf numFmtId="165" fontId="1" fillId="2" borderId="3" xfId="0" applyNumberFormat="1" applyFont="1" applyFill="1" applyBorder="1"/>
    <xf numFmtId="0" fontId="1" fillId="0" borderId="2" xfId="0" applyFont="1" applyFill="1" applyBorder="1" applyAlignment="1">
      <alignment horizontal="left"/>
    </xf>
    <xf numFmtId="0" fontId="1" fillId="0" borderId="4" xfId="0" applyFont="1" applyBorder="1"/>
    <xf numFmtId="0" fontId="1" fillId="0" borderId="2" xfId="0" applyFont="1" applyFill="1" applyBorder="1"/>
    <xf numFmtId="165" fontId="1" fillId="0" borderId="3" xfId="0" applyNumberFormat="1" applyFont="1" applyBorder="1"/>
    <xf numFmtId="165" fontId="1" fillId="0" borderId="1" xfId="0" applyNumberFormat="1" applyFont="1" applyBorder="1" applyAlignment="1">
      <alignment horizontal="left" vertical="center"/>
    </xf>
    <xf numFmtId="165" fontId="1" fillId="0" borderId="6" xfId="0" applyNumberFormat="1" applyFont="1" applyBorder="1" applyAlignment="1">
      <alignment horizontal="left" vertical="center"/>
    </xf>
    <xf numFmtId="165" fontId="1" fillId="0" borderId="6" xfId="0" applyNumberFormat="1" applyFont="1" applyFill="1" applyBorder="1" applyAlignment="1">
      <alignment horizontal="left" vertical="center"/>
    </xf>
    <xf numFmtId="0" fontId="1" fillId="0" borderId="6" xfId="0" applyFont="1" applyBorder="1"/>
    <xf numFmtId="165" fontId="1" fillId="0" borderId="1" xfId="0" applyNumberFormat="1" applyFont="1" applyFill="1" applyBorder="1" applyAlignment="1">
      <alignment horizontal="left" vertical="center"/>
    </xf>
    <xf numFmtId="0" fontId="1" fillId="0" borderId="6" xfId="0" applyFont="1" applyFill="1" applyBorder="1"/>
    <xf numFmtId="165" fontId="1" fillId="0" borderId="6" xfId="0" applyNumberFormat="1" applyFont="1" applyBorder="1"/>
    <xf numFmtId="164" fontId="1" fillId="0" borderId="6" xfId="0" applyNumberFormat="1" applyFont="1" applyBorder="1"/>
    <xf numFmtId="165" fontId="1" fillId="0" borderId="1" xfId="0" applyNumberFormat="1" applyFont="1" applyBorder="1" applyAlignment="1">
      <alignment horizontal="right" vertical="center"/>
    </xf>
    <xf numFmtId="165" fontId="1" fillId="0" borderId="1" xfId="0" applyNumberFormat="1" applyFont="1" applyBorder="1" applyAlignment="1">
      <alignment horizontal="right"/>
    </xf>
    <xf numFmtId="0" fontId="3" fillId="0" borderId="0" xfId="0" applyFont="1"/>
    <xf numFmtId="0" fontId="3" fillId="0" borderId="0" xfId="0" applyFont="1"/>
    <xf numFmtId="0" fontId="3" fillId="0" borderId="0" xfId="0" applyFont="1" applyBorder="1" applyAlignment="1">
      <alignment horizontal="left" vertical="center"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14654</xdr:colOff>
      <xdr:row>0</xdr:row>
      <xdr:rowOff>7327</xdr:rowOff>
    </xdr:from>
    <xdr:to>
      <xdr:col>1</xdr:col>
      <xdr:colOff>624254</xdr:colOff>
      <xdr:row>7</xdr:row>
      <xdr:rowOff>44694</xdr:rowOff>
    </xdr:to>
    <xdr:pic>
      <xdr:nvPicPr>
        <xdr:cNvPr id="1027" name="Рисунок 2" descr="Evrazia_Snab-011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654" y="7327"/>
          <a:ext cx="2228850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98"/>
  <sheetViews>
    <sheetView tabSelected="1" view="pageLayout" zoomScaleSheetLayoutView="136" workbookViewId="0">
      <selection activeCell="C8" sqref="C8"/>
    </sheetView>
  </sheetViews>
  <sheetFormatPr defaultRowHeight="15"/>
  <cols>
    <col min="1" max="1" width="22.5703125" customWidth="1"/>
    <col min="2" max="6" width="11" customWidth="1"/>
    <col min="7" max="7" width="11" style="29" customWidth="1"/>
    <col min="8" max="8" width="8.7109375" style="28" customWidth="1"/>
    <col min="9" max="9" width="10.28515625" style="28" customWidth="1"/>
  </cols>
  <sheetData>
    <row r="1" spans="1:9" ht="13.5" customHeight="1">
      <c r="C1" s="48" t="s">
        <v>158</v>
      </c>
      <c r="G1" s="25"/>
    </row>
    <row r="2" spans="1:9" ht="13.5" customHeight="1">
      <c r="C2" s="49" t="s">
        <v>92</v>
      </c>
      <c r="D2" s="49"/>
      <c r="E2" s="49"/>
      <c r="F2" s="49"/>
      <c r="G2" s="25"/>
    </row>
    <row r="3" spans="1:9" ht="13.5" customHeight="1">
      <c r="A3" s="23"/>
      <c r="C3" s="50" t="s">
        <v>93</v>
      </c>
      <c r="D3" s="50"/>
      <c r="E3" s="50"/>
      <c r="F3" s="50"/>
      <c r="G3" s="50"/>
    </row>
    <row r="4" spans="1:9" ht="13.5" customHeight="1">
      <c r="A4" s="23"/>
      <c r="C4" s="50" t="s">
        <v>157</v>
      </c>
      <c r="D4" s="50"/>
      <c r="E4" s="50"/>
      <c r="F4" s="50"/>
      <c r="G4" s="31"/>
    </row>
    <row r="5" spans="1:9" ht="12.75" customHeight="1">
      <c r="A5" s="23"/>
      <c r="C5" s="50" t="s">
        <v>94</v>
      </c>
      <c r="D5" s="50"/>
      <c r="E5" s="50"/>
      <c r="F5" s="50"/>
      <c r="G5" s="31"/>
    </row>
    <row r="6" spans="1:9" ht="13.5" customHeight="1">
      <c r="A6" s="23"/>
      <c r="C6" s="30"/>
      <c r="D6" s="31"/>
      <c r="E6" s="31"/>
      <c r="F6" s="31"/>
      <c r="G6" s="31"/>
    </row>
    <row r="7" spans="1:9" ht="13.5" customHeight="1">
      <c r="A7" s="23"/>
      <c r="C7" s="50" t="s">
        <v>159</v>
      </c>
      <c r="D7" s="50"/>
      <c r="E7" s="31"/>
      <c r="F7" s="31"/>
      <c r="G7" s="31"/>
    </row>
    <row r="8" spans="1:9" ht="14.25" customHeight="1">
      <c r="A8" s="23"/>
      <c r="C8" s="30"/>
      <c r="D8" s="31"/>
      <c r="E8" s="31"/>
      <c r="F8" s="31"/>
      <c r="G8" s="31"/>
    </row>
    <row r="9" spans="1:9" ht="12.2" customHeight="1">
      <c r="A9" s="1" t="s">
        <v>0</v>
      </c>
      <c r="B9" s="1" t="s">
        <v>5</v>
      </c>
      <c r="C9" s="2" t="s">
        <v>6</v>
      </c>
      <c r="D9" s="1" t="s">
        <v>2</v>
      </c>
      <c r="E9" s="1" t="s">
        <v>1</v>
      </c>
      <c r="F9" s="1" t="s">
        <v>3</v>
      </c>
      <c r="G9" s="1" t="s">
        <v>4</v>
      </c>
      <c r="H9" s="26"/>
      <c r="I9" s="26"/>
    </row>
    <row r="10" spans="1:9" ht="12.2" customHeight="1">
      <c r="A10" s="3" t="s">
        <v>88</v>
      </c>
      <c r="B10" s="4"/>
      <c r="C10" s="4"/>
      <c r="D10" s="4"/>
      <c r="E10" s="4"/>
      <c r="F10" s="4"/>
      <c r="G10" s="5"/>
      <c r="H10" s="26"/>
      <c r="I10" s="26"/>
    </row>
    <row r="11" spans="1:9" ht="12.2" customHeight="1">
      <c r="A11" s="6" t="s">
        <v>129</v>
      </c>
      <c r="B11" s="6" t="s">
        <v>11</v>
      </c>
      <c r="C11" s="7">
        <v>11.7</v>
      </c>
      <c r="D11" s="8">
        <v>34500</v>
      </c>
      <c r="E11" s="8">
        <f>(D11+D11*5%)/(1000/F11)</f>
        <v>286.17750000000001</v>
      </c>
      <c r="F11" s="6">
        <f>ROUNDUP(G11*C11,1)</f>
        <v>7.8999999999999995</v>
      </c>
      <c r="G11" s="6">
        <v>0.67</v>
      </c>
      <c r="H11" s="27"/>
      <c r="I11" s="27"/>
    </row>
    <row r="12" spans="1:9" ht="12.2" customHeight="1">
      <c r="A12" s="6" t="s">
        <v>130</v>
      </c>
      <c r="B12" s="6" t="s">
        <v>11</v>
      </c>
      <c r="C12" s="7">
        <v>11.7</v>
      </c>
      <c r="D12" s="8">
        <v>34000</v>
      </c>
      <c r="E12" s="8">
        <f t="shared" ref="E12:E21" si="0">(D12+D12*5%)/(1000/F12)</f>
        <v>389.13</v>
      </c>
      <c r="F12" s="7">
        <f t="shared" ref="F12:F22" si="1">ROUNDUP(G12*C12,1)</f>
        <v>10.9</v>
      </c>
      <c r="G12" s="9">
        <v>0.93</v>
      </c>
      <c r="H12" s="27"/>
      <c r="I12" s="27"/>
    </row>
    <row r="13" spans="1:9" ht="12.2" customHeight="1">
      <c r="A13" s="6" t="s">
        <v>136</v>
      </c>
      <c r="B13" s="6" t="s">
        <v>11</v>
      </c>
      <c r="C13" s="7">
        <v>11.7</v>
      </c>
      <c r="D13" s="8">
        <v>34000</v>
      </c>
      <c r="E13" s="8">
        <f t="shared" si="0"/>
        <v>546.20999999999992</v>
      </c>
      <c r="F13" s="6">
        <f t="shared" si="1"/>
        <v>15.299999999999999</v>
      </c>
      <c r="G13" s="6">
        <v>1.3</v>
      </c>
      <c r="H13" s="27"/>
      <c r="I13" s="27"/>
    </row>
    <row r="14" spans="1:9" ht="12.2" customHeight="1">
      <c r="A14" s="6" t="s">
        <v>137</v>
      </c>
      <c r="B14" s="6" t="s">
        <v>11</v>
      </c>
      <c r="C14" s="7">
        <v>11.7</v>
      </c>
      <c r="D14" s="8">
        <v>34000</v>
      </c>
      <c r="E14" s="8">
        <f t="shared" si="0"/>
        <v>696.15</v>
      </c>
      <c r="F14" s="6">
        <f t="shared" si="1"/>
        <v>19.5</v>
      </c>
      <c r="G14" s="6">
        <v>1.66</v>
      </c>
      <c r="H14" s="27"/>
      <c r="I14" s="27"/>
    </row>
    <row r="15" spans="1:9" ht="12.2" customHeight="1">
      <c r="A15" s="6" t="s">
        <v>13</v>
      </c>
      <c r="B15" s="6" t="s">
        <v>11</v>
      </c>
      <c r="C15" s="7">
        <v>11.7</v>
      </c>
      <c r="D15" s="8">
        <v>34000</v>
      </c>
      <c r="E15" s="8">
        <f t="shared" si="0"/>
        <v>878.22</v>
      </c>
      <c r="F15" s="6">
        <f t="shared" si="1"/>
        <v>24.6</v>
      </c>
      <c r="G15" s="6">
        <v>2.1</v>
      </c>
      <c r="H15" s="27"/>
      <c r="I15" s="27"/>
    </row>
    <row r="16" spans="1:9" ht="12.2" customHeight="1">
      <c r="A16" s="6" t="s">
        <v>14</v>
      </c>
      <c r="B16" s="6" t="s">
        <v>11</v>
      </c>
      <c r="C16" s="7">
        <v>11.7</v>
      </c>
      <c r="D16" s="8">
        <v>34000</v>
      </c>
      <c r="E16" s="8">
        <f t="shared" ref="E16" si="2">(D16+D16*5%)/(1000/F16)</f>
        <v>1046.01</v>
      </c>
      <c r="F16" s="6">
        <f t="shared" ref="F16" si="3">ROUNDUP(G16*C16,1)</f>
        <v>29.3</v>
      </c>
      <c r="G16" s="6">
        <v>2.5</v>
      </c>
      <c r="H16" s="27"/>
      <c r="I16" s="27"/>
    </row>
    <row r="17" spans="1:9" ht="12.2" customHeight="1">
      <c r="A17" s="6" t="s">
        <v>12</v>
      </c>
      <c r="B17" s="6" t="s">
        <v>100</v>
      </c>
      <c r="C17" s="7">
        <v>6</v>
      </c>
      <c r="D17" s="8">
        <v>44800</v>
      </c>
      <c r="E17" s="8">
        <f t="shared" si="0"/>
        <v>131.71200000000002</v>
      </c>
      <c r="F17" s="7">
        <f t="shared" si="1"/>
        <v>2.8000000000000003</v>
      </c>
      <c r="G17" s="6">
        <v>0.46</v>
      </c>
      <c r="H17" s="27"/>
      <c r="I17" s="27"/>
    </row>
    <row r="18" spans="1:9" ht="12.2" customHeight="1">
      <c r="A18" s="6" t="s">
        <v>129</v>
      </c>
      <c r="B18" s="6" t="s">
        <v>135</v>
      </c>
      <c r="C18" s="7">
        <v>11.7</v>
      </c>
      <c r="D18" s="8">
        <v>44200</v>
      </c>
      <c r="E18" s="8">
        <f t="shared" si="0"/>
        <v>375.92099999999999</v>
      </c>
      <c r="F18" s="7">
        <f t="shared" si="1"/>
        <v>8.1</v>
      </c>
      <c r="G18" s="6">
        <v>0.69</v>
      </c>
      <c r="H18" s="27"/>
      <c r="I18" s="27"/>
    </row>
    <row r="19" spans="1:9" ht="12.2" customHeight="1">
      <c r="A19" s="6" t="s">
        <v>130</v>
      </c>
      <c r="B19" s="6" t="s">
        <v>135</v>
      </c>
      <c r="C19" s="7">
        <v>11.7</v>
      </c>
      <c r="D19" s="8">
        <v>43200</v>
      </c>
      <c r="E19" s="8">
        <f t="shared" si="0"/>
        <v>494.42399999999998</v>
      </c>
      <c r="F19" s="7">
        <f t="shared" si="1"/>
        <v>10.9</v>
      </c>
      <c r="G19" s="9">
        <v>0.93</v>
      </c>
      <c r="H19" s="27"/>
      <c r="I19" s="27"/>
    </row>
    <row r="20" spans="1:9" ht="12.2" customHeight="1">
      <c r="A20" s="6" t="s">
        <v>131</v>
      </c>
      <c r="B20" s="6" t="s">
        <v>135</v>
      </c>
      <c r="C20" s="7">
        <v>11.7</v>
      </c>
      <c r="D20" s="8">
        <v>42800</v>
      </c>
      <c r="E20" s="8">
        <f t="shared" si="0"/>
        <v>687.58199999999988</v>
      </c>
      <c r="F20" s="7">
        <f t="shared" si="1"/>
        <v>15.299999999999999</v>
      </c>
      <c r="G20" s="6">
        <v>1.3</v>
      </c>
      <c r="H20" s="27"/>
      <c r="I20" s="27"/>
    </row>
    <row r="21" spans="1:9" ht="12.2" customHeight="1">
      <c r="A21" s="6" t="s">
        <v>132</v>
      </c>
      <c r="B21" s="6" t="s">
        <v>135</v>
      </c>
      <c r="C21" s="7">
        <v>11.7</v>
      </c>
      <c r="D21" s="8">
        <v>42800</v>
      </c>
      <c r="E21" s="8">
        <f t="shared" si="0"/>
        <v>876.32999999999993</v>
      </c>
      <c r="F21" s="7">
        <f t="shared" si="1"/>
        <v>19.5</v>
      </c>
      <c r="G21" s="6">
        <v>1.66</v>
      </c>
      <c r="H21" s="27"/>
      <c r="I21" s="27"/>
    </row>
    <row r="22" spans="1:9" ht="12.2" customHeight="1">
      <c r="A22" s="6" t="s">
        <v>13</v>
      </c>
      <c r="B22" s="6" t="s">
        <v>135</v>
      </c>
      <c r="C22" s="7">
        <v>11.7</v>
      </c>
      <c r="D22" s="8">
        <v>42800</v>
      </c>
      <c r="E22" s="8">
        <f>(D22+D22*3%)/(1000/F22)</f>
        <v>1084.4664</v>
      </c>
      <c r="F22" s="6">
        <f t="shared" si="1"/>
        <v>24.6</v>
      </c>
      <c r="G22" s="7">
        <v>2.1</v>
      </c>
      <c r="H22" s="27"/>
      <c r="I22" s="27"/>
    </row>
    <row r="23" spans="1:9" ht="12.2" customHeight="1">
      <c r="A23" s="6" t="s">
        <v>14</v>
      </c>
      <c r="B23" s="6" t="s">
        <v>135</v>
      </c>
      <c r="C23" s="7">
        <v>11.7</v>
      </c>
      <c r="D23" s="8">
        <v>42800</v>
      </c>
      <c r="E23" s="8">
        <f>(D23+D23*3%)/(1000/F23)</f>
        <v>1291.6612</v>
      </c>
      <c r="F23" s="6">
        <f>ROUNDUP(G23*C23,1)</f>
        <v>29.3</v>
      </c>
      <c r="G23" s="6">
        <v>2.5</v>
      </c>
      <c r="H23" s="27"/>
      <c r="I23" s="27"/>
    </row>
    <row r="24" spans="1:9" ht="12.2" customHeight="1">
      <c r="A24" s="6" t="s">
        <v>15</v>
      </c>
      <c r="B24" s="6" t="s">
        <v>135</v>
      </c>
      <c r="C24" s="7">
        <v>11.7</v>
      </c>
      <c r="D24" s="8">
        <v>43200</v>
      </c>
      <c r="E24" s="8">
        <f>(D24+D24*3%)/(1000/F24)</f>
        <v>2082.4127999999996</v>
      </c>
      <c r="F24" s="6">
        <f>ROUNDUP(G24*C24,1)</f>
        <v>46.8</v>
      </c>
      <c r="G24" s="7">
        <v>4</v>
      </c>
      <c r="H24" s="27"/>
      <c r="I24" s="27"/>
    </row>
    <row r="25" spans="1:9" ht="12.2" customHeight="1">
      <c r="A25" s="3" t="s">
        <v>127</v>
      </c>
      <c r="B25" s="4"/>
      <c r="C25" s="4"/>
      <c r="D25" s="4"/>
      <c r="E25" s="4"/>
      <c r="F25" s="4"/>
      <c r="G25" s="5"/>
      <c r="H25" s="27"/>
      <c r="I25" s="27"/>
    </row>
    <row r="26" spans="1:9" ht="12.2" customHeight="1">
      <c r="A26" s="10">
        <v>10</v>
      </c>
      <c r="B26" s="6" t="s">
        <v>10</v>
      </c>
      <c r="C26" s="11">
        <v>12</v>
      </c>
      <c r="D26" s="12">
        <v>46000</v>
      </c>
      <c r="E26" s="8">
        <f t="shared" ref="E26:E38" si="4">(D26+D26*3%)/(1000/F26)</f>
        <v>5742.456000000001</v>
      </c>
      <c r="F26" s="6">
        <f t="shared" ref="F26:F35" si="5">ROUNDUP(G26*C26,1)</f>
        <v>121.2</v>
      </c>
      <c r="G26" s="11">
        <v>10.1</v>
      </c>
      <c r="H26" s="27"/>
      <c r="I26" s="27"/>
    </row>
    <row r="27" spans="1:9" ht="12.2" customHeight="1">
      <c r="A27" s="13" t="s">
        <v>7</v>
      </c>
      <c r="B27" s="6" t="s">
        <v>10</v>
      </c>
      <c r="C27" s="11">
        <v>11.7</v>
      </c>
      <c r="D27" s="12">
        <v>46000</v>
      </c>
      <c r="E27" s="8">
        <f t="shared" si="4"/>
        <v>6822.72</v>
      </c>
      <c r="F27" s="6">
        <f t="shared" si="5"/>
        <v>144</v>
      </c>
      <c r="G27" s="6">
        <v>12.3</v>
      </c>
      <c r="H27" s="27"/>
      <c r="I27" s="27"/>
    </row>
    <row r="28" spans="1:9" ht="12.2" customHeight="1">
      <c r="A28" s="10">
        <v>14</v>
      </c>
      <c r="B28" s="6" t="s">
        <v>10</v>
      </c>
      <c r="C28" s="11">
        <v>12</v>
      </c>
      <c r="D28" s="12">
        <v>46000</v>
      </c>
      <c r="E28" s="8">
        <f t="shared" si="4"/>
        <v>8130.4079999999994</v>
      </c>
      <c r="F28" s="13">
        <f t="shared" si="5"/>
        <v>171.6</v>
      </c>
      <c r="G28" s="11">
        <v>14.3</v>
      </c>
      <c r="H28" s="27"/>
      <c r="I28" s="27"/>
    </row>
    <row r="29" spans="1:9" ht="12.2" customHeight="1">
      <c r="A29" s="13" t="s">
        <v>8</v>
      </c>
      <c r="B29" s="6" t="s">
        <v>10</v>
      </c>
      <c r="C29" s="6">
        <v>11.7</v>
      </c>
      <c r="D29" s="12">
        <v>46000</v>
      </c>
      <c r="E29" s="8">
        <f t="shared" si="4"/>
        <v>6320.4920000000002</v>
      </c>
      <c r="F29" s="6">
        <f t="shared" si="5"/>
        <v>133.4</v>
      </c>
      <c r="G29" s="6">
        <v>11.4</v>
      </c>
      <c r="H29" s="27"/>
      <c r="I29" s="27"/>
    </row>
    <row r="30" spans="1:9" ht="12.2" customHeight="1">
      <c r="A30" s="14" t="s">
        <v>9</v>
      </c>
      <c r="B30" s="6" t="s">
        <v>10</v>
      </c>
      <c r="C30" s="11">
        <v>11.7</v>
      </c>
      <c r="D30" s="12">
        <v>46500</v>
      </c>
      <c r="E30" s="8">
        <f t="shared" si="4"/>
        <v>7399.7774999999992</v>
      </c>
      <c r="F30" s="6">
        <f t="shared" si="5"/>
        <v>154.5</v>
      </c>
      <c r="G30" s="6">
        <v>13.2</v>
      </c>
      <c r="H30" s="27"/>
      <c r="I30" s="27"/>
    </row>
    <row r="31" spans="1:9" ht="12.2" customHeight="1">
      <c r="A31" s="14" t="s">
        <v>95</v>
      </c>
      <c r="B31" s="6" t="s">
        <v>10</v>
      </c>
      <c r="C31" s="11">
        <v>12</v>
      </c>
      <c r="D31" s="8">
        <v>44000</v>
      </c>
      <c r="E31" s="8">
        <f t="shared" si="4"/>
        <v>8755.8240000000005</v>
      </c>
      <c r="F31" s="6">
        <f t="shared" si="5"/>
        <v>193.2</v>
      </c>
      <c r="G31" s="6">
        <v>16.100000000000001</v>
      </c>
      <c r="H31" s="27"/>
      <c r="I31" s="27"/>
    </row>
    <row r="32" spans="1:9" ht="12.2" customHeight="1">
      <c r="A32" s="14" t="s">
        <v>96</v>
      </c>
      <c r="B32" s="6" t="s">
        <v>10</v>
      </c>
      <c r="C32" s="11">
        <v>12</v>
      </c>
      <c r="D32" s="8">
        <v>55500</v>
      </c>
      <c r="E32" s="8">
        <f>(D32+D32*3%)/(1000/F32)</f>
        <v>15983.334000000003</v>
      </c>
      <c r="F32" s="6">
        <f>ROUNDUP(G32*C32,1)</f>
        <v>279.60000000000002</v>
      </c>
      <c r="G32" s="6">
        <v>23.3</v>
      </c>
      <c r="H32" s="27"/>
      <c r="I32" s="27"/>
    </row>
    <row r="33" spans="1:9" ht="12.2" customHeight="1">
      <c r="A33" s="14" t="s">
        <v>117</v>
      </c>
      <c r="B33" s="6" t="s">
        <v>10</v>
      </c>
      <c r="C33" s="11">
        <v>12</v>
      </c>
      <c r="D33" s="8">
        <v>57000</v>
      </c>
      <c r="E33" s="8">
        <f>(D33+D33*3%)/(1000/F33)</f>
        <v>29660.291999999998</v>
      </c>
      <c r="F33" s="6">
        <f>ROUNDUP(G33*C33,1)</f>
        <v>505.2</v>
      </c>
      <c r="G33" s="6">
        <v>42.1</v>
      </c>
      <c r="H33" s="27"/>
      <c r="I33" s="27"/>
    </row>
    <row r="34" spans="1:9" ht="12.2" customHeight="1">
      <c r="A34" s="14" t="s">
        <v>121</v>
      </c>
      <c r="B34" s="6" t="s">
        <v>10</v>
      </c>
      <c r="C34" s="11">
        <v>12</v>
      </c>
      <c r="D34" s="8">
        <v>59000</v>
      </c>
      <c r="E34" s="8">
        <f>(D34+D34*3%)/(1000/F34)</f>
        <v>22898.136000000002</v>
      </c>
      <c r="F34" s="6">
        <f>ROUNDUP(G34*C34,1)</f>
        <v>376.8</v>
      </c>
      <c r="G34" s="6">
        <v>31.4</v>
      </c>
      <c r="H34" s="27"/>
      <c r="I34" s="27"/>
    </row>
    <row r="35" spans="1:9" ht="12.2" customHeight="1">
      <c r="A35" s="14" t="s">
        <v>97</v>
      </c>
      <c r="B35" s="6" t="s">
        <v>10</v>
      </c>
      <c r="C35" s="11">
        <v>12</v>
      </c>
      <c r="D35" s="8">
        <v>59000</v>
      </c>
      <c r="E35" s="8">
        <f t="shared" si="4"/>
        <v>19179.012000000002</v>
      </c>
      <c r="F35" s="6">
        <f t="shared" si="5"/>
        <v>315.60000000000002</v>
      </c>
      <c r="G35" s="6">
        <v>26.3</v>
      </c>
      <c r="H35" s="27"/>
      <c r="I35" s="27"/>
    </row>
    <row r="36" spans="1:9" ht="12.2" customHeight="1">
      <c r="A36" s="14" t="s">
        <v>118</v>
      </c>
      <c r="B36" s="6" t="s">
        <v>10</v>
      </c>
      <c r="C36" s="11">
        <v>12</v>
      </c>
      <c r="D36" s="8">
        <v>57000</v>
      </c>
      <c r="E36" s="8">
        <f>(D36+D36*3%)/(1000/F36)</f>
        <v>44525.663999999997</v>
      </c>
      <c r="F36" s="6">
        <f t="shared" ref="F36:F49" si="6">ROUNDUP(G36*C36,1)</f>
        <v>758.4</v>
      </c>
      <c r="G36" s="6">
        <v>63.2</v>
      </c>
      <c r="H36" s="27"/>
      <c r="I36" s="27"/>
    </row>
    <row r="37" spans="1:9" ht="12.2" customHeight="1">
      <c r="A37" s="14" t="s">
        <v>122</v>
      </c>
      <c r="B37" s="6" t="s">
        <v>10</v>
      </c>
      <c r="C37" s="11">
        <v>12</v>
      </c>
      <c r="D37" s="8">
        <v>59000</v>
      </c>
      <c r="E37" s="8">
        <f>(D37+D37*3%)/(1000/F37)</f>
        <v>32597.027999999998</v>
      </c>
      <c r="F37" s="6">
        <f t="shared" si="6"/>
        <v>536.4</v>
      </c>
      <c r="G37" s="6">
        <v>44.7</v>
      </c>
      <c r="H37" s="27"/>
      <c r="I37" s="27"/>
    </row>
    <row r="38" spans="1:9" ht="12.2" customHeight="1">
      <c r="A38" s="14" t="s">
        <v>98</v>
      </c>
      <c r="B38" s="6" t="s">
        <v>10</v>
      </c>
      <c r="C38" s="11">
        <v>12</v>
      </c>
      <c r="D38" s="8">
        <v>58000</v>
      </c>
      <c r="E38" s="8">
        <f t="shared" si="4"/>
        <v>22868.472000000002</v>
      </c>
      <c r="F38" s="6">
        <f t="shared" si="6"/>
        <v>382.8</v>
      </c>
      <c r="G38" s="6">
        <v>31.9</v>
      </c>
      <c r="H38" s="27"/>
      <c r="I38" s="27"/>
    </row>
    <row r="39" spans="1:9" ht="12.2" customHeight="1">
      <c r="A39" s="34" t="s">
        <v>119</v>
      </c>
      <c r="B39" s="6" t="s">
        <v>10</v>
      </c>
      <c r="C39" s="11">
        <v>12</v>
      </c>
      <c r="D39" s="8">
        <v>57000</v>
      </c>
      <c r="E39" s="8">
        <f t="shared" ref="E39:E49" si="7">(D39+D39*3%)/(1000/F39)</f>
        <v>61715.951999999997</v>
      </c>
      <c r="F39" s="6">
        <f t="shared" si="6"/>
        <v>1051.2</v>
      </c>
      <c r="G39" s="6">
        <v>87.6</v>
      </c>
      <c r="H39" s="27"/>
      <c r="I39" s="27"/>
    </row>
    <row r="40" spans="1:9" ht="12.2" customHeight="1">
      <c r="A40" s="34" t="s">
        <v>123</v>
      </c>
      <c r="B40" s="6" t="s">
        <v>10</v>
      </c>
      <c r="C40" s="11">
        <v>12</v>
      </c>
      <c r="D40" s="8">
        <v>59000</v>
      </c>
      <c r="E40" s="8">
        <f t="shared" si="7"/>
        <v>41931.300000000003</v>
      </c>
      <c r="F40" s="6">
        <f t="shared" si="6"/>
        <v>690</v>
      </c>
      <c r="G40" s="6">
        <v>57.5</v>
      </c>
      <c r="H40" s="27"/>
      <c r="I40" s="27"/>
    </row>
    <row r="41" spans="1:9" ht="12.2" customHeight="1">
      <c r="A41" s="34" t="s">
        <v>114</v>
      </c>
      <c r="B41" s="6" t="s">
        <v>10</v>
      </c>
      <c r="C41" s="11">
        <v>12</v>
      </c>
      <c r="D41" s="8">
        <v>59000</v>
      </c>
      <c r="E41" s="8">
        <f t="shared" si="7"/>
        <v>28877.904000000002</v>
      </c>
      <c r="F41" s="6">
        <f t="shared" si="6"/>
        <v>475.2</v>
      </c>
      <c r="G41" s="6">
        <v>39.6</v>
      </c>
      <c r="H41" s="27"/>
      <c r="I41" s="27"/>
    </row>
    <row r="42" spans="1:9" ht="12.2" customHeight="1">
      <c r="A42" s="34" t="s">
        <v>120</v>
      </c>
      <c r="B42" s="6" t="s">
        <v>10</v>
      </c>
      <c r="C42" s="11">
        <v>12</v>
      </c>
      <c r="D42" s="8">
        <v>59000</v>
      </c>
      <c r="E42" s="8">
        <f t="shared" si="7"/>
        <v>79997.628000000012</v>
      </c>
      <c r="F42" s="6">
        <f t="shared" si="6"/>
        <v>1316.4</v>
      </c>
      <c r="G42" s="6">
        <v>109.7</v>
      </c>
      <c r="H42" s="27"/>
      <c r="I42" s="27"/>
    </row>
    <row r="43" spans="1:9" ht="12.2" customHeight="1">
      <c r="A43" s="34" t="s">
        <v>124</v>
      </c>
      <c r="B43" s="6" t="s">
        <v>10</v>
      </c>
      <c r="C43" s="11">
        <v>12</v>
      </c>
      <c r="D43" s="8">
        <v>59000</v>
      </c>
      <c r="E43" s="8">
        <f t="shared" si="7"/>
        <v>48275.688000000002</v>
      </c>
      <c r="F43" s="6">
        <f t="shared" si="6"/>
        <v>794.4</v>
      </c>
      <c r="G43" s="6">
        <v>66.2</v>
      </c>
      <c r="H43" s="27"/>
      <c r="I43" s="27"/>
    </row>
    <row r="44" spans="1:9" ht="12.2" customHeight="1">
      <c r="A44" s="34" t="s">
        <v>116</v>
      </c>
      <c r="B44" s="6" t="s">
        <v>10</v>
      </c>
      <c r="C44" s="11">
        <v>12</v>
      </c>
      <c r="D44" s="8">
        <v>48000</v>
      </c>
      <c r="E44" s="8">
        <f t="shared" si="7"/>
        <v>28952.063999999998</v>
      </c>
      <c r="F44" s="6">
        <f t="shared" si="6"/>
        <v>585.6</v>
      </c>
      <c r="G44" s="6">
        <v>48.8</v>
      </c>
      <c r="H44" s="27"/>
      <c r="I44" s="27"/>
    </row>
    <row r="45" spans="1:9" ht="12.2" customHeight="1">
      <c r="A45" s="34" t="s">
        <v>125</v>
      </c>
      <c r="B45" s="6" t="s">
        <v>10</v>
      </c>
      <c r="C45" s="11">
        <v>12</v>
      </c>
      <c r="D45" s="8">
        <v>47000</v>
      </c>
      <c r="E45" s="8">
        <f t="shared" si="7"/>
        <v>51934.248</v>
      </c>
      <c r="F45" s="6">
        <f t="shared" si="6"/>
        <v>1072.8</v>
      </c>
      <c r="G45" s="6">
        <v>89.4</v>
      </c>
      <c r="H45" s="27"/>
      <c r="I45" s="27"/>
    </row>
    <row r="46" spans="1:9" ht="12.2" customHeight="1">
      <c r="A46" s="34" t="s">
        <v>113</v>
      </c>
      <c r="B46" s="6" t="s">
        <v>10</v>
      </c>
      <c r="C46" s="11">
        <v>12</v>
      </c>
      <c r="D46" s="8">
        <v>49000</v>
      </c>
      <c r="E46" s="8">
        <f t="shared" si="7"/>
        <v>36641.22</v>
      </c>
      <c r="F46" s="6">
        <f t="shared" si="6"/>
        <v>726</v>
      </c>
      <c r="G46" s="6">
        <v>60.5</v>
      </c>
      <c r="H46" s="27"/>
      <c r="I46" s="27"/>
    </row>
    <row r="47" spans="1:9" ht="12.2" customHeight="1">
      <c r="A47" s="34" t="s">
        <v>126</v>
      </c>
      <c r="B47" s="6" t="s">
        <v>10</v>
      </c>
      <c r="C47" s="11">
        <v>12</v>
      </c>
      <c r="D47" s="8">
        <v>47000</v>
      </c>
      <c r="E47" s="8">
        <f t="shared" si="7"/>
        <v>72208.356</v>
      </c>
      <c r="F47" s="6">
        <f t="shared" si="6"/>
        <v>1491.6</v>
      </c>
      <c r="G47" s="6">
        <v>124.3</v>
      </c>
      <c r="H47" s="27"/>
      <c r="I47" s="27"/>
    </row>
    <row r="48" spans="1:9" ht="12.2" customHeight="1">
      <c r="A48" s="34" t="s">
        <v>134</v>
      </c>
      <c r="B48" s="6" t="s">
        <v>10</v>
      </c>
      <c r="C48" s="11">
        <v>12</v>
      </c>
      <c r="D48" s="8">
        <v>57000</v>
      </c>
      <c r="E48" s="8">
        <f t="shared" si="7"/>
        <v>56009.34</v>
      </c>
      <c r="F48" s="6">
        <f t="shared" si="6"/>
        <v>954</v>
      </c>
      <c r="G48" s="6">
        <v>79.5</v>
      </c>
      <c r="H48" s="27"/>
      <c r="I48" s="27"/>
    </row>
    <row r="49" spans="1:9" ht="12.2" customHeight="1">
      <c r="A49" s="34" t="s">
        <v>115</v>
      </c>
      <c r="B49" s="6" t="s">
        <v>10</v>
      </c>
      <c r="C49" s="11">
        <v>12</v>
      </c>
      <c r="D49" s="8">
        <v>47000</v>
      </c>
      <c r="E49" s="8">
        <f t="shared" si="7"/>
        <v>42871.896000000001</v>
      </c>
      <c r="F49" s="6">
        <f t="shared" si="6"/>
        <v>885.6</v>
      </c>
      <c r="G49" s="6">
        <v>73.8</v>
      </c>
      <c r="H49" s="27"/>
      <c r="I49" s="27"/>
    </row>
    <row r="50" spans="1:9" ht="12.2" customHeight="1">
      <c r="A50" s="18" t="s">
        <v>101</v>
      </c>
      <c r="B50" s="4"/>
      <c r="C50" s="33"/>
      <c r="D50" s="15"/>
      <c r="E50" s="15"/>
      <c r="F50" s="4"/>
      <c r="G50" s="5"/>
      <c r="H50" s="27"/>
      <c r="I50" s="27"/>
    </row>
    <row r="51" spans="1:9" ht="12.2" customHeight="1">
      <c r="A51" s="16">
        <v>0.5</v>
      </c>
      <c r="B51" s="6" t="s">
        <v>27</v>
      </c>
      <c r="C51" s="32" t="s">
        <v>17</v>
      </c>
      <c r="D51" s="8">
        <v>49000</v>
      </c>
      <c r="E51" s="8">
        <f t="shared" ref="E51:E58" si="8">(D51+D51*3%)/(1000/F51)</f>
        <v>656.11</v>
      </c>
      <c r="F51" s="6">
        <f t="shared" ref="F51:F58" si="9">ROUNDUP(G51*(1.25*2.5),1)</f>
        <v>13</v>
      </c>
      <c r="G51" s="6">
        <v>4.1500000000000004</v>
      </c>
      <c r="H51" s="27"/>
      <c r="I51" s="27"/>
    </row>
    <row r="52" spans="1:9" ht="12.2" customHeight="1">
      <c r="A52" s="16">
        <v>0.7</v>
      </c>
      <c r="B52" s="6" t="s">
        <v>27</v>
      </c>
      <c r="C52" s="32" t="s">
        <v>17</v>
      </c>
      <c r="D52" s="8">
        <v>48000</v>
      </c>
      <c r="E52" s="8">
        <f t="shared" si="8"/>
        <v>899.80800000000022</v>
      </c>
      <c r="F52" s="6">
        <f t="shared" si="9"/>
        <v>18.200000000000003</v>
      </c>
      <c r="G52" s="6">
        <v>5.8</v>
      </c>
      <c r="H52" s="27"/>
      <c r="I52" s="27"/>
    </row>
    <row r="53" spans="1:9" ht="12.2" customHeight="1">
      <c r="A53" s="16">
        <v>1</v>
      </c>
      <c r="B53" s="6" t="s">
        <v>27</v>
      </c>
      <c r="C53" s="32" t="s">
        <v>17</v>
      </c>
      <c r="D53" s="8">
        <v>48000</v>
      </c>
      <c r="E53" s="8">
        <f t="shared" si="8"/>
        <v>1255.7760000000003</v>
      </c>
      <c r="F53" s="6">
        <f t="shared" si="9"/>
        <v>25.400000000000002</v>
      </c>
      <c r="G53" s="6">
        <v>8.1</v>
      </c>
      <c r="H53" s="27"/>
      <c r="I53" s="27"/>
    </row>
    <row r="54" spans="1:9" ht="12.2" customHeight="1">
      <c r="A54" s="16">
        <v>1.2</v>
      </c>
      <c r="B54" s="6" t="s">
        <v>27</v>
      </c>
      <c r="C54" s="32" t="s">
        <v>17</v>
      </c>
      <c r="D54" s="8">
        <v>48000</v>
      </c>
      <c r="E54" s="8">
        <f t="shared" si="8"/>
        <v>1502.9760000000001</v>
      </c>
      <c r="F54" s="6">
        <f t="shared" si="9"/>
        <v>30.400000000000002</v>
      </c>
      <c r="G54" s="6">
        <v>9.6999999999999993</v>
      </c>
      <c r="H54" s="27"/>
      <c r="I54" s="27"/>
    </row>
    <row r="55" spans="1:9" ht="12.2" customHeight="1">
      <c r="A55" s="16">
        <v>1.5</v>
      </c>
      <c r="B55" s="6" t="s">
        <v>27</v>
      </c>
      <c r="C55" s="32" t="s">
        <v>17</v>
      </c>
      <c r="D55" s="8">
        <v>48000</v>
      </c>
      <c r="E55" s="8">
        <f t="shared" si="8"/>
        <v>1839.1680000000001</v>
      </c>
      <c r="F55" s="6">
        <f t="shared" si="9"/>
        <v>37.200000000000003</v>
      </c>
      <c r="G55" s="6">
        <v>11.9</v>
      </c>
      <c r="H55" s="27"/>
      <c r="I55" s="27"/>
    </row>
    <row r="56" spans="1:9" ht="12.2" customHeight="1">
      <c r="A56" s="16">
        <v>2</v>
      </c>
      <c r="B56" s="6" t="s">
        <v>27</v>
      </c>
      <c r="C56" s="32" t="s">
        <v>17</v>
      </c>
      <c r="D56" s="8">
        <v>48000</v>
      </c>
      <c r="E56" s="8">
        <f t="shared" si="8"/>
        <v>2442.3359999999998</v>
      </c>
      <c r="F56" s="6">
        <f t="shared" si="9"/>
        <v>49.4</v>
      </c>
      <c r="G56" s="6">
        <v>15.8</v>
      </c>
      <c r="H56" s="27"/>
      <c r="I56" s="27"/>
    </row>
    <row r="57" spans="1:9" ht="12.2" customHeight="1">
      <c r="A57" s="16">
        <v>2.5</v>
      </c>
      <c r="B57" s="6" t="s">
        <v>27</v>
      </c>
      <c r="C57" s="32" t="s">
        <v>17</v>
      </c>
      <c r="D57" s="8">
        <v>48000</v>
      </c>
      <c r="E57" s="8">
        <f t="shared" si="8"/>
        <v>3109.7759999999998</v>
      </c>
      <c r="F57" s="6">
        <f t="shared" si="9"/>
        <v>62.9</v>
      </c>
      <c r="G57" s="6">
        <v>20.100000000000001</v>
      </c>
      <c r="H57" s="27"/>
      <c r="I57" s="27"/>
    </row>
    <row r="58" spans="1:9" ht="12.2" customHeight="1">
      <c r="A58" s="16">
        <v>3</v>
      </c>
      <c r="B58" s="6" t="s">
        <v>27</v>
      </c>
      <c r="C58" s="32" t="s">
        <v>17</v>
      </c>
      <c r="D58" s="8">
        <v>48000</v>
      </c>
      <c r="E58" s="8">
        <f t="shared" si="8"/>
        <v>3678.3359999999993</v>
      </c>
      <c r="F58" s="6">
        <f t="shared" si="9"/>
        <v>74.399999999999991</v>
      </c>
      <c r="G58" s="6">
        <v>23.8</v>
      </c>
      <c r="H58" s="27"/>
      <c r="I58" s="27"/>
    </row>
    <row r="59" spans="1:9" ht="12.2" customHeight="1">
      <c r="A59" s="3" t="s">
        <v>138</v>
      </c>
      <c r="B59" s="4"/>
      <c r="C59" s="4"/>
      <c r="D59" s="15"/>
      <c r="E59" s="4"/>
      <c r="F59" s="4"/>
      <c r="G59" s="5"/>
      <c r="H59" s="27"/>
      <c r="I59" s="27"/>
    </row>
    <row r="60" spans="1:9" ht="12.2" customHeight="1">
      <c r="A60" s="16">
        <v>2</v>
      </c>
      <c r="B60" s="6" t="s">
        <v>16</v>
      </c>
      <c r="C60" s="17" t="s">
        <v>17</v>
      </c>
      <c r="D60" s="8">
        <v>43500</v>
      </c>
      <c r="E60" s="8">
        <f>(D60+D60*3%)/(1000/F60)</f>
        <v>2352.2624999999998</v>
      </c>
      <c r="F60" s="6">
        <f>ROUNDUP(G60*(1.25*2.5),1)</f>
        <v>52.5</v>
      </c>
      <c r="G60" s="6">
        <v>16.8</v>
      </c>
      <c r="H60" s="27"/>
      <c r="I60" s="27"/>
    </row>
    <row r="61" spans="1:9" ht="12.2" customHeight="1">
      <c r="A61" s="16">
        <v>2.5</v>
      </c>
      <c r="B61" s="6" t="s">
        <v>16</v>
      </c>
      <c r="C61" s="17" t="s">
        <v>17</v>
      </c>
      <c r="D61" s="8">
        <v>43500</v>
      </c>
      <c r="E61" s="8">
        <f t="shared" ref="E61:E71" si="10">(D61+D61*3%)/(1000/F61)</f>
        <v>2898.8834999999995</v>
      </c>
      <c r="F61" s="6">
        <f>ROUNDUP(G61*(1.25*2.5),1)</f>
        <v>64.699999999999989</v>
      </c>
      <c r="G61" s="6">
        <v>20.7</v>
      </c>
      <c r="H61" s="27"/>
      <c r="I61" s="27"/>
    </row>
    <row r="62" spans="1:9" ht="12.2" customHeight="1">
      <c r="A62" s="16">
        <v>3</v>
      </c>
      <c r="B62" s="6" t="s">
        <v>16</v>
      </c>
      <c r="C62" s="17" t="s">
        <v>17</v>
      </c>
      <c r="D62" s="8">
        <v>43000</v>
      </c>
      <c r="E62" s="8">
        <f t="shared" si="10"/>
        <v>3490.0519999999997</v>
      </c>
      <c r="F62" s="6">
        <f>ROUNDUP(G62*(1.25*2.5),1)</f>
        <v>78.8</v>
      </c>
      <c r="G62" s="6">
        <v>25.2</v>
      </c>
      <c r="H62" s="27"/>
      <c r="I62" s="27"/>
    </row>
    <row r="63" spans="1:9" ht="12.2" customHeight="1">
      <c r="A63" s="40">
        <v>4</v>
      </c>
      <c r="B63" s="6" t="s">
        <v>16</v>
      </c>
      <c r="C63" s="17" t="s">
        <v>18</v>
      </c>
      <c r="D63" s="8">
        <v>43000</v>
      </c>
      <c r="E63" s="8">
        <f>(D63+D63*3%)/(1000/F63)</f>
        <v>13193.990999999998</v>
      </c>
      <c r="F63" s="6">
        <f t="shared" ref="F63:F65" si="11">ROUNDUP(G63*(1.5*6),1)</f>
        <v>297.89999999999998</v>
      </c>
      <c r="G63" s="6">
        <v>33.1</v>
      </c>
      <c r="H63" s="27"/>
      <c r="I63" s="27"/>
    </row>
    <row r="64" spans="1:9" ht="12.2" customHeight="1">
      <c r="A64" s="42">
        <v>5</v>
      </c>
      <c r="B64" s="6" t="s">
        <v>16</v>
      </c>
      <c r="C64" s="17" t="s">
        <v>18</v>
      </c>
      <c r="D64" s="8">
        <v>43000</v>
      </c>
      <c r="E64" s="8">
        <f>(D64+D64*3%)/(1000/F64)</f>
        <v>15864.678</v>
      </c>
      <c r="F64" s="6">
        <f t="shared" si="11"/>
        <v>358.2</v>
      </c>
      <c r="G64" s="6">
        <v>39.799999999999997</v>
      </c>
      <c r="H64" s="27"/>
      <c r="I64" s="27"/>
    </row>
    <row r="65" spans="1:9" ht="12.2" customHeight="1">
      <c r="A65" s="40">
        <v>6</v>
      </c>
      <c r="B65" s="6" t="s">
        <v>16</v>
      </c>
      <c r="C65" s="17" t="s">
        <v>18</v>
      </c>
      <c r="D65" s="8">
        <v>42500</v>
      </c>
      <c r="E65" s="8">
        <f t="shared" si="10"/>
        <v>18753.21</v>
      </c>
      <c r="F65" s="6">
        <f t="shared" si="11"/>
        <v>428.4</v>
      </c>
      <c r="G65" s="6">
        <v>47.6</v>
      </c>
      <c r="H65" s="27"/>
      <c r="I65" s="27"/>
    </row>
    <row r="66" spans="1:9" ht="12.2" customHeight="1">
      <c r="A66" s="40">
        <v>8</v>
      </c>
      <c r="B66" s="6" t="s">
        <v>16</v>
      </c>
      <c r="C66" s="17" t="s">
        <v>18</v>
      </c>
      <c r="D66" s="8">
        <v>42500</v>
      </c>
      <c r="E66" s="8">
        <f>(D66+D66*3%)/(1000/F66)</f>
        <v>24820.425000000003</v>
      </c>
      <c r="F66" s="6">
        <f t="shared" ref="F66:F73" si="12">ROUNDUP(G66*(1.5*6),1)</f>
        <v>567</v>
      </c>
      <c r="G66" s="6">
        <v>63</v>
      </c>
      <c r="H66" s="27"/>
      <c r="I66" s="27"/>
    </row>
    <row r="67" spans="1:9" ht="12.2" customHeight="1">
      <c r="A67" s="39">
        <v>10</v>
      </c>
      <c r="B67" s="6" t="s">
        <v>16</v>
      </c>
      <c r="C67" s="17" t="s">
        <v>18</v>
      </c>
      <c r="D67" s="8">
        <v>42500</v>
      </c>
      <c r="E67" s="8">
        <f t="shared" si="10"/>
        <v>31163.422500000001</v>
      </c>
      <c r="F67" s="6">
        <f t="shared" si="12"/>
        <v>711.9</v>
      </c>
      <c r="G67" s="6">
        <v>79.099999999999994</v>
      </c>
      <c r="H67" s="27"/>
      <c r="I67" s="27"/>
    </row>
    <row r="68" spans="1:9" ht="12.2" customHeight="1">
      <c r="A68" s="40">
        <v>12</v>
      </c>
      <c r="B68" s="6" t="s">
        <v>16</v>
      </c>
      <c r="C68" s="17" t="s">
        <v>18</v>
      </c>
      <c r="D68" s="8">
        <v>42500</v>
      </c>
      <c r="E68" s="8">
        <f t="shared" si="10"/>
        <v>37191.24</v>
      </c>
      <c r="F68" s="6">
        <f t="shared" si="12"/>
        <v>849.6</v>
      </c>
      <c r="G68" s="6">
        <v>94.4</v>
      </c>
      <c r="H68" s="27"/>
      <c r="I68" s="27"/>
    </row>
    <row r="69" spans="1:9" ht="12.2" customHeight="1">
      <c r="A69" s="39">
        <v>14</v>
      </c>
      <c r="B69" s="6" t="s">
        <v>16</v>
      </c>
      <c r="C69" s="17" t="s">
        <v>18</v>
      </c>
      <c r="D69" s="8">
        <v>42000</v>
      </c>
      <c r="E69" s="8">
        <f t="shared" si="10"/>
        <v>43061.004000000001</v>
      </c>
      <c r="F69" s="6">
        <f t="shared" si="12"/>
        <v>995.4</v>
      </c>
      <c r="G69" s="6">
        <v>110.6</v>
      </c>
      <c r="H69" s="27"/>
      <c r="I69" s="27"/>
    </row>
    <row r="70" spans="1:9" ht="12.2" customHeight="1">
      <c r="A70" s="40">
        <v>16</v>
      </c>
      <c r="B70" s="6" t="s">
        <v>16</v>
      </c>
      <c r="C70" s="17" t="s">
        <v>18</v>
      </c>
      <c r="D70" s="8">
        <v>42000</v>
      </c>
      <c r="E70" s="8">
        <f t="shared" si="10"/>
        <v>49796.585999999996</v>
      </c>
      <c r="F70" s="6">
        <f t="shared" si="12"/>
        <v>1151.0999999999999</v>
      </c>
      <c r="G70" s="6">
        <v>127.9</v>
      </c>
      <c r="H70" s="27"/>
      <c r="I70" s="27"/>
    </row>
    <row r="71" spans="1:9" ht="12.2" customHeight="1">
      <c r="A71" s="39">
        <v>20</v>
      </c>
      <c r="B71" s="6" t="s">
        <v>16</v>
      </c>
      <c r="C71" s="17" t="s">
        <v>18</v>
      </c>
      <c r="D71" s="8">
        <v>42000</v>
      </c>
      <c r="E71" s="8">
        <f t="shared" si="10"/>
        <v>61827.192000000003</v>
      </c>
      <c r="F71" s="6">
        <f t="shared" si="12"/>
        <v>1429.2</v>
      </c>
      <c r="G71" s="6">
        <v>158.80000000000001</v>
      </c>
      <c r="H71" s="27"/>
      <c r="I71" s="27"/>
    </row>
    <row r="72" spans="1:9" ht="12.2" customHeight="1">
      <c r="A72" s="40">
        <v>25</v>
      </c>
      <c r="B72" s="6" t="s">
        <v>16</v>
      </c>
      <c r="C72" s="17" t="s">
        <v>18</v>
      </c>
      <c r="D72" s="8">
        <v>42000</v>
      </c>
      <c r="E72" s="8">
        <f t="shared" ref="E72:E76" si="13">(D72+D72*3%)/(1000/F72)</f>
        <v>77361.857999999993</v>
      </c>
      <c r="F72" s="6">
        <f t="shared" si="12"/>
        <v>1788.3</v>
      </c>
      <c r="G72" s="6">
        <v>198.7</v>
      </c>
      <c r="H72" s="27"/>
      <c r="I72" s="27"/>
    </row>
    <row r="73" spans="1:9" ht="12.2" customHeight="1">
      <c r="A73" s="39">
        <v>30</v>
      </c>
      <c r="B73" s="6" t="s">
        <v>16</v>
      </c>
      <c r="C73" s="17" t="s">
        <v>18</v>
      </c>
      <c r="D73" s="8">
        <v>42000</v>
      </c>
      <c r="E73" s="8">
        <f t="shared" si="13"/>
        <v>91884.24</v>
      </c>
      <c r="F73" s="6">
        <f t="shared" si="12"/>
        <v>2124</v>
      </c>
      <c r="G73" s="6">
        <v>236</v>
      </c>
      <c r="H73" s="27"/>
      <c r="I73" s="27"/>
    </row>
    <row r="74" spans="1:9" ht="12.2" customHeight="1">
      <c r="A74" s="39">
        <v>32</v>
      </c>
      <c r="B74" s="6" t="s">
        <v>16</v>
      </c>
      <c r="C74" s="17" t="s">
        <v>108</v>
      </c>
      <c r="D74" s="8">
        <v>42000</v>
      </c>
      <c r="E74" s="8">
        <f t="shared" si="13"/>
        <v>132894.72</v>
      </c>
      <c r="F74" s="6">
        <f>ROUNDUP(G74*(2*6),1)</f>
        <v>3072</v>
      </c>
      <c r="G74" s="35">
        <v>256</v>
      </c>
      <c r="H74" s="27"/>
      <c r="I74" s="27"/>
    </row>
    <row r="75" spans="1:9" ht="12.2" customHeight="1">
      <c r="A75" s="38">
        <v>36</v>
      </c>
      <c r="B75" s="6" t="s">
        <v>16</v>
      </c>
      <c r="C75" s="17" t="s">
        <v>108</v>
      </c>
      <c r="D75" s="8">
        <v>42000</v>
      </c>
      <c r="E75" s="8">
        <f t="shared" si="13"/>
        <v>150544.80000000002</v>
      </c>
      <c r="F75" s="6">
        <f>ROUNDUP(G75*(2*6),1)</f>
        <v>3480</v>
      </c>
      <c r="G75" s="6">
        <v>290</v>
      </c>
      <c r="H75" s="27"/>
      <c r="I75" s="27"/>
    </row>
    <row r="76" spans="1:9" ht="12.2" customHeight="1">
      <c r="A76" s="38">
        <v>40</v>
      </c>
      <c r="B76" s="6" t="s">
        <v>16</v>
      </c>
      <c r="C76" s="17" t="s">
        <v>18</v>
      </c>
      <c r="D76" s="8">
        <v>42000</v>
      </c>
      <c r="E76" s="8">
        <f t="shared" si="13"/>
        <v>133543.62</v>
      </c>
      <c r="F76" s="6">
        <f>ROUNDUP(G76*(1.5*6),1)</f>
        <v>3087</v>
      </c>
      <c r="G76" s="6">
        <v>343</v>
      </c>
      <c r="H76" s="27"/>
      <c r="I76" s="27"/>
    </row>
    <row r="77" spans="1:9" ht="12.2" customHeight="1">
      <c r="A77" s="18" t="s">
        <v>19</v>
      </c>
      <c r="B77" s="4"/>
      <c r="C77" s="4"/>
      <c r="D77" s="15"/>
      <c r="E77" s="4"/>
      <c r="F77" s="4"/>
      <c r="G77" s="5"/>
      <c r="H77" s="27"/>
      <c r="I77" s="27"/>
    </row>
    <row r="78" spans="1:9" ht="12.2" customHeight="1">
      <c r="A78" s="13" t="s">
        <v>24</v>
      </c>
      <c r="B78" s="6" t="s">
        <v>20</v>
      </c>
      <c r="C78" s="17" t="s">
        <v>18</v>
      </c>
      <c r="D78" s="8">
        <v>49000</v>
      </c>
      <c r="E78" s="8">
        <f>(D78+D78*3%)/(1000/F78)</f>
        <v>14898.744000000001</v>
      </c>
      <c r="F78" s="6">
        <f>ROUNDUP(G78*(1.5*6),1)</f>
        <v>295.2</v>
      </c>
      <c r="G78" s="6">
        <v>32.799999999999997</v>
      </c>
      <c r="H78" s="27"/>
      <c r="I78" s="27"/>
    </row>
    <row r="79" spans="1:9" ht="12.2" customHeight="1">
      <c r="A79" s="14" t="s">
        <v>25</v>
      </c>
      <c r="B79" s="6" t="s">
        <v>20</v>
      </c>
      <c r="C79" s="17" t="s">
        <v>18</v>
      </c>
      <c r="D79" s="8">
        <v>47000</v>
      </c>
      <c r="E79" s="8">
        <f>(D79+D79*3%)/(1000/F79)</f>
        <v>17863.29</v>
      </c>
      <c r="F79" s="6">
        <f>ROUNDUP(G79*(1.5*6),1)</f>
        <v>369</v>
      </c>
      <c r="G79" s="6">
        <v>41</v>
      </c>
      <c r="H79" s="27"/>
      <c r="I79" s="27"/>
    </row>
    <row r="80" spans="1:9" ht="12.2" customHeight="1">
      <c r="A80" s="13" t="s">
        <v>26</v>
      </c>
      <c r="B80" s="6" t="s">
        <v>20</v>
      </c>
      <c r="C80" s="17" t="s">
        <v>18</v>
      </c>
      <c r="D80" s="8">
        <v>47000</v>
      </c>
      <c r="E80" s="8">
        <f>(D80+D80*3%)/(1000/F80)</f>
        <v>21392.378999999997</v>
      </c>
      <c r="F80" s="6">
        <f>ROUNDUP(G80*(1.5*6),1)</f>
        <v>441.9</v>
      </c>
      <c r="G80" s="6">
        <v>49.1</v>
      </c>
      <c r="H80" s="27"/>
      <c r="I80" s="27"/>
    </row>
    <row r="81" spans="1:9" ht="12.2" customHeight="1">
      <c r="A81" s="3" t="s">
        <v>21</v>
      </c>
      <c r="B81" s="4"/>
      <c r="C81" s="4"/>
      <c r="D81" s="15"/>
      <c r="E81" s="4"/>
      <c r="F81" s="4"/>
      <c r="G81" s="5"/>
      <c r="H81" s="27"/>
      <c r="I81" s="27"/>
    </row>
    <row r="82" spans="1:9" ht="12.2" customHeight="1">
      <c r="A82" s="10">
        <v>406</v>
      </c>
      <c r="B82" s="6" t="s">
        <v>20</v>
      </c>
      <c r="C82" s="19" t="s">
        <v>22</v>
      </c>
      <c r="D82" s="8">
        <v>44500</v>
      </c>
      <c r="E82" s="8">
        <f>(D82+D82*3%)/(1000/F82)</f>
        <v>1897.569</v>
      </c>
      <c r="F82" s="6">
        <f>ROUNDUP(G82*(1*2.2),1)</f>
        <v>41.4</v>
      </c>
      <c r="G82" s="6">
        <v>18.8</v>
      </c>
      <c r="H82" s="27"/>
      <c r="I82" s="27"/>
    </row>
    <row r="83" spans="1:9" ht="12.2" customHeight="1">
      <c r="A83" s="10">
        <v>408</v>
      </c>
      <c r="B83" s="6" t="s">
        <v>20</v>
      </c>
      <c r="C83" s="19" t="s">
        <v>22</v>
      </c>
      <c r="D83" s="8">
        <v>44500</v>
      </c>
      <c r="E83" s="8">
        <f>(D83+D83*3%)/(1000/F83)</f>
        <v>2090.076</v>
      </c>
      <c r="F83" s="6">
        <f>ROUNDUP(G83*(1*2.2),1)</f>
        <v>45.6</v>
      </c>
      <c r="G83" s="6">
        <v>20.7</v>
      </c>
      <c r="H83" s="27"/>
      <c r="I83" s="27"/>
    </row>
    <row r="84" spans="1:9" ht="12.2" customHeight="1">
      <c r="A84" s="10">
        <v>508</v>
      </c>
      <c r="B84" s="6" t="s">
        <v>20</v>
      </c>
      <c r="C84" s="19" t="s">
        <v>22</v>
      </c>
      <c r="D84" s="8">
        <v>44500</v>
      </c>
      <c r="E84" s="8">
        <f>(D84+D84*3%)/(1000/F84)</f>
        <v>2452.1725000000001</v>
      </c>
      <c r="F84" s="6">
        <f>ROUNDUP(G84*(1*2.2),1)</f>
        <v>53.5</v>
      </c>
      <c r="G84" s="6">
        <v>24.3</v>
      </c>
      <c r="H84" s="27"/>
      <c r="I84" s="27"/>
    </row>
    <row r="85" spans="1:9" ht="12.2" customHeight="1">
      <c r="A85" s="3" t="s">
        <v>23</v>
      </c>
      <c r="B85" s="4"/>
      <c r="C85" s="4"/>
      <c r="D85" s="15"/>
      <c r="E85" s="4"/>
      <c r="F85" s="4"/>
      <c r="G85" s="5"/>
      <c r="H85" s="27"/>
      <c r="I85" s="27"/>
    </row>
    <row r="86" spans="1:9" ht="12.2" customHeight="1">
      <c r="A86" s="20">
        <v>0.45</v>
      </c>
      <c r="B86" s="6" t="s">
        <v>27</v>
      </c>
      <c r="C86" s="17" t="s">
        <v>17</v>
      </c>
      <c r="D86" s="8">
        <v>59000</v>
      </c>
      <c r="E86" s="8">
        <f t="shared" ref="E86:E92" si="14">(D86+D86*3%)/(1000/F86)</f>
        <v>704.93200000000002</v>
      </c>
      <c r="F86" s="6">
        <f t="shared" ref="F86:F93" si="15">ROUNDUP(G86*(1.25*2.5),1)</f>
        <v>11.6</v>
      </c>
      <c r="G86" s="6">
        <v>3.7</v>
      </c>
      <c r="H86" s="27"/>
      <c r="I86" s="27"/>
    </row>
    <row r="87" spans="1:9" ht="12.2" customHeight="1">
      <c r="A87" s="21">
        <v>0.5</v>
      </c>
      <c r="B87" s="6" t="s">
        <v>27</v>
      </c>
      <c r="C87" s="17" t="s">
        <v>17</v>
      </c>
      <c r="D87" s="8">
        <v>54000</v>
      </c>
      <c r="E87" s="8">
        <f t="shared" si="14"/>
        <v>734.18399999999997</v>
      </c>
      <c r="F87" s="6">
        <f t="shared" si="15"/>
        <v>13.2</v>
      </c>
      <c r="G87" s="6">
        <v>4.2</v>
      </c>
      <c r="H87" s="27"/>
      <c r="I87" s="27"/>
    </row>
    <row r="88" spans="1:9" ht="12.2" customHeight="1">
      <c r="A88" s="20">
        <v>0.55000000000000004</v>
      </c>
      <c r="B88" s="6" t="s">
        <v>27</v>
      </c>
      <c r="C88" s="17" t="s">
        <v>17</v>
      </c>
      <c r="D88" s="8">
        <v>54000</v>
      </c>
      <c r="E88" s="8">
        <f t="shared" si="14"/>
        <v>817.61399999999992</v>
      </c>
      <c r="F88" s="6">
        <f t="shared" si="15"/>
        <v>14.7</v>
      </c>
      <c r="G88" s="6">
        <v>4.7</v>
      </c>
      <c r="H88" s="27"/>
      <c r="I88" s="27"/>
    </row>
    <row r="89" spans="1:9" ht="12.2" customHeight="1">
      <c r="A89" s="21">
        <v>0.7</v>
      </c>
      <c r="B89" s="6" t="s">
        <v>27</v>
      </c>
      <c r="C89" s="17" t="s">
        <v>17</v>
      </c>
      <c r="D89" s="8">
        <v>53000</v>
      </c>
      <c r="E89" s="8">
        <f t="shared" si="14"/>
        <v>993.53800000000024</v>
      </c>
      <c r="F89" s="6">
        <f t="shared" si="15"/>
        <v>18.200000000000003</v>
      </c>
      <c r="G89" s="6">
        <v>5.8</v>
      </c>
      <c r="H89" s="27"/>
      <c r="I89" s="27"/>
    </row>
    <row r="90" spans="1:9" ht="12.2" customHeight="1">
      <c r="A90" s="20">
        <v>0.8</v>
      </c>
      <c r="B90" s="6" t="s">
        <v>27</v>
      </c>
      <c r="C90" s="17" t="s">
        <v>17</v>
      </c>
      <c r="D90" s="8">
        <v>52000</v>
      </c>
      <c r="E90" s="8">
        <f t="shared" si="14"/>
        <v>1108.6920000000002</v>
      </c>
      <c r="F90" s="6">
        <f t="shared" si="15"/>
        <v>20.700000000000003</v>
      </c>
      <c r="G90" s="6">
        <v>6.6</v>
      </c>
      <c r="H90" s="27"/>
      <c r="I90" s="27"/>
    </row>
    <row r="91" spans="1:9" ht="12.2" customHeight="1">
      <c r="A91" s="21">
        <v>1</v>
      </c>
      <c r="B91" s="6" t="s">
        <v>27</v>
      </c>
      <c r="C91" s="17" t="s">
        <v>17</v>
      </c>
      <c r="D91" s="8">
        <v>52000</v>
      </c>
      <c r="E91" s="8">
        <f t="shared" si="14"/>
        <v>1360.4240000000002</v>
      </c>
      <c r="F91" s="6">
        <f>ROUNDUP(G91*(1.25*2.5),1)</f>
        <v>25.400000000000002</v>
      </c>
      <c r="G91" s="6">
        <v>8.1</v>
      </c>
      <c r="H91" s="27"/>
      <c r="I91" s="27"/>
    </row>
    <row r="92" spans="1:9" ht="12.2" customHeight="1">
      <c r="A92" s="20">
        <v>1.5</v>
      </c>
      <c r="B92" s="6" t="s">
        <v>27</v>
      </c>
      <c r="C92" s="17" t="s">
        <v>17</v>
      </c>
      <c r="D92" s="8">
        <v>52000</v>
      </c>
      <c r="E92" s="8">
        <f t="shared" si="14"/>
        <v>2062.06</v>
      </c>
      <c r="F92" s="6">
        <f t="shared" si="15"/>
        <v>38.5</v>
      </c>
      <c r="G92" s="6">
        <v>12.3</v>
      </c>
      <c r="H92" s="27"/>
      <c r="I92" s="27"/>
    </row>
    <row r="93" spans="1:9" ht="12.2" customHeight="1">
      <c r="A93" s="21">
        <v>2</v>
      </c>
      <c r="B93" s="6" t="s">
        <v>27</v>
      </c>
      <c r="C93" s="17" t="s">
        <v>17</v>
      </c>
      <c r="D93" s="8">
        <v>52000</v>
      </c>
      <c r="E93" s="8">
        <f>(D93+D93*3%)/(1000/F93)</f>
        <v>2715.4920000000002</v>
      </c>
      <c r="F93" s="6">
        <f t="shared" si="15"/>
        <v>50.7</v>
      </c>
      <c r="G93" s="6">
        <v>16.2</v>
      </c>
      <c r="H93" s="27"/>
      <c r="I93" s="27"/>
    </row>
    <row r="94" spans="1:9" ht="12.2" customHeight="1">
      <c r="A94" s="18" t="s">
        <v>28</v>
      </c>
      <c r="B94" s="4"/>
      <c r="C94" s="4"/>
      <c r="D94" s="15"/>
      <c r="E94" s="4"/>
      <c r="F94" s="4"/>
      <c r="G94" s="5"/>
      <c r="H94" s="27"/>
      <c r="I94" s="27"/>
    </row>
    <row r="95" spans="1:9" ht="12.2" customHeight="1">
      <c r="A95" s="14" t="s">
        <v>38</v>
      </c>
      <c r="B95" s="6" t="s">
        <v>10</v>
      </c>
      <c r="C95" s="7">
        <v>6</v>
      </c>
      <c r="D95" s="8">
        <v>49500</v>
      </c>
      <c r="E95" s="8">
        <f t="shared" ref="E95:E100" si="16">(D95+D95*3%)/(1000/F95)</f>
        <v>428.27400000000006</v>
      </c>
      <c r="F95" s="6">
        <f t="shared" ref="F95:F100" si="17">ROUNDUP(G95*C95,1)</f>
        <v>8.4</v>
      </c>
      <c r="G95" s="6">
        <v>1.4</v>
      </c>
      <c r="H95" s="27"/>
      <c r="I95" s="27"/>
    </row>
    <row r="96" spans="1:9" ht="12.2" customHeight="1">
      <c r="A96" s="14" t="s">
        <v>39</v>
      </c>
      <c r="B96" s="6" t="s">
        <v>10</v>
      </c>
      <c r="C96" s="7">
        <v>9</v>
      </c>
      <c r="D96" s="8">
        <v>48500</v>
      </c>
      <c r="E96" s="8">
        <f t="shared" si="16"/>
        <v>854.23050000000012</v>
      </c>
      <c r="F96" s="6">
        <f t="shared" si="17"/>
        <v>17.100000000000001</v>
      </c>
      <c r="G96" s="6">
        <v>1.9</v>
      </c>
      <c r="H96" s="27"/>
      <c r="I96" s="27"/>
    </row>
    <row r="97" spans="1:9" ht="12.2" customHeight="1">
      <c r="A97" s="14" t="s">
        <v>40</v>
      </c>
      <c r="B97" s="6" t="s">
        <v>10</v>
      </c>
      <c r="C97" s="7">
        <v>9</v>
      </c>
      <c r="D97" s="8">
        <v>47500</v>
      </c>
      <c r="E97" s="8">
        <f t="shared" si="16"/>
        <v>1081.2425000000001</v>
      </c>
      <c r="F97" s="6">
        <f t="shared" si="17"/>
        <v>22.1</v>
      </c>
      <c r="G97" s="6">
        <v>2.4500000000000002</v>
      </c>
      <c r="H97" s="27"/>
      <c r="I97" s="27"/>
    </row>
    <row r="98" spans="1:9" ht="12.2" customHeight="1">
      <c r="A98" s="14" t="s">
        <v>41</v>
      </c>
      <c r="B98" s="6" t="s">
        <v>10</v>
      </c>
      <c r="C98" s="7">
        <v>9</v>
      </c>
      <c r="D98" s="8">
        <v>46000</v>
      </c>
      <c r="E98" s="8">
        <f t="shared" si="16"/>
        <v>1345.5920000000001</v>
      </c>
      <c r="F98" s="6">
        <f t="shared" si="17"/>
        <v>28.400000000000002</v>
      </c>
      <c r="G98" s="6">
        <v>3.15</v>
      </c>
      <c r="H98" s="27"/>
      <c r="I98" s="27"/>
    </row>
    <row r="99" spans="1:9" ht="12.2" customHeight="1">
      <c r="A99" s="14" t="s">
        <v>42</v>
      </c>
      <c r="B99" s="6" t="s">
        <v>10</v>
      </c>
      <c r="C99" s="7">
        <v>9</v>
      </c>
      <c r="D99" s="8">
        <v>46000</v>
      </c>
      <c r="E99" s="8">
        <f t="shared" si="16"/>
        <v>1748.3219999999999</v>
      </c>
      <c r="F99" s="6">
        <f t="shared" si="17"/>
        <v>36.9</v>
      </c>
      <c r="G99" s="6">
        <v>4.0999999999999996</v>
      </c>
      <c r="H99" s="27"/>
      <c r="I99" s="27"/>
    </row>
    <row r="100" spans="1:9" ht="12.2" customHeight="1">
      <c r="A100" s="14" t="s">
        <v>128</v>
      </c>
      <c r="B100" s="6" t="s">
        <v>10</v>
      </c>
      <c r="C100" s="37">
        <v>6</v>
      </c>
      <c r="D100" s="8">
        <v>46000</v>
      </c>
      <c r="E100" s="8">
        <f t="shared" si="16"/>
        <v>1478.2560000000001</v>
      </c>
      <c r="F100" s="6">
        <f t="shared" si="17"/>
        <v>31.2</v>
      </c>
      <c r="G100" s="6">
        <v>5.2</v>
      </c>
      <c r="H100" s="27"/>
      <c r="I100" s="27"/>
    </row>
    <row r="101" spans="1:9" ht="12" customHeight="1">
      <c r="A101" s="18" t="s">
        <v>37</v>
      </c>
      <c r="B101" s="4"/>
      <c r="C101" s="4"/>
      <c r="D101" s="4"/>
      <c r="E101" s="4"/>
      <c r="F101" s="4"/>
      <c r="G101" s="5"/>
      <c r="H101" s="27"/>
      <c r="I101" s="27"/>
    </row>
    <row r="102" spans="1:9" ht="12.2" customHeight="1">
      <c r="A102" s="13" t="s">
        <v>29</v>
      </c>
      <c r="B102" s="6" t="s">
        <v>10</v>
      </c>
      <c r="C102" s="6">
        <v>11.7</v>
      </c>
      <c r="D102" s="8">
        <v>45500</v>
      </c>
      <c r="E102" s="22">
        <f t="shared" ref="E102:E109" si="18">(D102+D102*3%)/(1000/F102)</f>
        <v>2690.0509999999999</v>
      </c>
      <c r="F102" s="6">
        <f t="shared" ref="F102:F109" si="19">ROUNDUP(G102*C102,1)</f>
        <v>57.4</v>
      </c>
      <c r="G102" s="6">
        <v>4.9000000000000004</v>
      </c>
      <c r="H102" s="27"/>
      <c r="I102" s="27"/>
    </row>
    <row r="103" spans="1:9" ht="12.2" customHeight="1">
      <c r="A103" s="14" t="s">
        <v>30</v>
      </c>
      <c r="B103" s="6" t="s">
        <v>10</v>
      </c>
      <c r="C103" s="6">
        <v>11.7</v>
      </c>
      <c r="D103" s="8">
        <v>45500</v>
      </c>
      <c r="E103" s="22">
        <f t="shared" si="18"/>
        <v>3566.4264999999996</v>
      </c>
      <c r="F103" s="6">
        <f t="shared" si="19"/>
        <v>76.099999999999994</v>
      </c>
      <c r="G103" s="6">
        <v>6.5</v>
      </c>
      <c r="H103" s="27"/>
      <c r="I103" s="27"/>
    </row>
    <row r="104" spans="1:9" ht="12.2" customHeight="1">
      <c r="A104" s="13" t="s">
        <v>31</v>
      </c>
      <c r="B104" s="6" t="s">
        <v>10</v>
      </c>
      <c r="C104" s="6">
        <v>11.7</v>
      </c>
      <c r="D104" s="8">
        <v>45500</v>
      </c>
      <c r="E104" s="22">
        <f t="shared" si="18"/>
        <v>4170.9849999999997</v>
      </c>
      <c r="F104" s="6">
        <f t="shared" si="19"/>
        <v>89</v>
      </c>
      <c r="G104" s="6">
        <v>7.6</v>
      </c>
      <c r="H104" s="27"/>
      <c r="I104" s="27"/>
    </row>
    <row r="105" spans="1:9" ht="12.2" customHeight="1">
      <c r="A105" s="14" t="s">
        <v>32</v>
      </c>
      <c r="B105" s="6" t="s">
        <v>10</v>
      </c>
      <c r="C105" s="6">
        <v>11.7</v>
      </c>
      <c r="D105" s="8">
        <v>45500</v>
      </c>
      <c r="E105" s="22">
        <f t="shared" si="18"/>
        <v>5267.6260000000002</v>
      </c>
      <c r="F105" s="6">
        <f t="shared" si="19"/>
        <v>112.39999999999999</v>
      </c>
      <c r="G105" s="6">
        <v>9.6</v>
      </c>
      <c r="H105" s="27"/>
      <c r="I105" s="27"/>
    </row>
    <row r="106" spans="1:9" ht="12.2" customHeight="1">
      <c r="A106" s="13" t="s">
        <v>33</v>
      </c>
      <c r="B106" s="6" t="s">
        <v>10</v>
      </c>
      <c r="C106" s="6">
        <v>11.7</v>
      </c>
      <c r="D106" s="8">
        <v>45500</v>
      </c>
      <c r="E106" s="22">
        <f t="shared" si="18"/>
        <v>6200.2394999999997</v>
      </c>
      <c r="F106" s="6">
        <f t="shared" si="19"/>
        <v>132.29999999999998</v>
      </c>
      <c r="G106" s="6">
        <v>11.3</v>
      </c>
      <c r="H106" s="27"/>
      <c r="I106" s="27"/>
    </row>
    <row r="107" spans="1:9" ht="12.2" customHeight="1">
      <c r="A107" s="14" t="s">
        <v>34</v>
      </c>
      <c r="B107" s="6" t="s">
        <v>10</v>
      </c>
      <c r="C107" s="6">
        <v>11.7</v>
      </c>
      <c r="D107" s="8">
        <v>47000</v>
      </c>
      <c r="E107" s="22">
        <f t="shared" si="18"/>
        <v>7140.4750000000004</v>
      </c>
      <c r="F107" s="6">
        <f t="shared" si="19"/>
        <v>147.5</v>
      </c>
      <c r="G107" s="6">
        <v>12.6</v>
      </c>
      <c r="H107" s="27"/>
      <c r="I107" s="27"/>
    </row>
    <row r="108" spans="1:9" ht="12.2" customHeight="1">
      <c r="A108" s="13" t="s">
        <v>35</v>
      </c>
      <c r="B108" s="6" t="s">
        <v>10</v>
      </c>
      <c r="C108" s="6">
        <v>11.7</v>
      </c>
      <c r="D108" s="8">
        <v>45500</v>
      </c>
      <c r="E108" s="22">
        <f t="shared" si="18"/>
        <v>7076.6149999999998</v>
      </c>
      <c r="F108" s="6">
        <f t="shared" si="19"/>
        <v>151</v>
      </c>
      <c r="G108" s="6">
        <v>12.9</v>
      </c>
      <c r="H108" s="27"/>
      <c r="I108" s="27"/>
    </row>
    <row r="109" spans="1:9" ht="12.2" customHeight="1">
      <c r="A109" s="14" t="s">
        <v>36</v>
      </c>
      <c r="B109" s="6" t="s">
        <v>10</v>
      </c>
      <c r="C109" s="6">
        <v>11.7</v>
      </c>
      <c r="D109" s="8">
        <v>45500</v>
      </c>
      <c r="E109" s="22">
        <f t="shared" si="18"/>
        <v>9761.9794999999995</v>
      </c>
      <c r="F109" s="6">
        <f t="shared" si="19"/>
        <v>208.29999999999998</v>
      </c>
      <c r="G109" s="6">
        <v>17.8</v>
      </c>
      <c r="H109" s="27"/>
      <c r="I109" s="27"/>
    </row>
    <row r="110" spans="1:9" ht="12.2" customHeight="1">
      <c r="A110" s="3" t="s">
        <v>43</v>
      </c>
      <c r="B110" s="4"/>
      <c r="C110" s="4"/>
      <c r="D110" s="4"/>
      <c r="E110" s="4"/>
      <c r="F110" s="4"/>
      <c r="G110" s="5"/>
      <c r="H110" s="27"/>
      <c r="I110" s="27"/>
    </row>
    <row r="111" spans="1:9" ht="12.2" customHeight="1">
      <c r="A111" s="13" t="s">
        <v>44</v>
      </c>
      <c r="B111" s="6" t="s">
        <v>69</v>
      </c>
      <c r="C111" s="7">
        <v>6</v>
      </c>
      <c r="D111" s="8">
        <v>52000</v>
      </c>
      <c r="E111" s="8">
        <f t="shared" ref="E111:E136" si="20">(D111+D111*3%)/(1000/F111)</f>
        <v>235.66399999999996</v>
      </c>
      <c r="F111" s="6">
        <f t="shared" ref="F111:F136" si="21">ROUNDUP(G111*C111,1)</f>
        <v>4.3999999999999995</v>
      </c>
      <c r="G111" s="6">
        <v>0.73</v>
      </c>
      <c r="H111" s="27"/>
      <c r="I111" s="27"/>
    </row>
    <row r="112" spans="1:9" ht="12.2" customHeight="1">
      <c r="A112" s="14" t="s">
        <v>45</v>
      </c>
      <c r="B112" s="6" t="s">
        <v>69</v>
      </c>
      <c r="C112" s="7">
        <v>6</v>
      </c>
      <c r="D112" s="8">
        <v>51000</v>
      </c>
      <c r="E112" s="8">
        <f t="shared" si="20"/>
        <v>309.92699999999996</v>
      </c>
      <c r="F112" s="6">
        <f t="shared" si="21"/>
        <v>5.8999999999999995</v>
      </c>
      <c r="G112" s="6">
        <v>0.98</v>
      </c>
      <c r="H112" s="27"/>
      <c r="I112" s="27"/>
    </row>
    <row r="113" spans="1:9" ht="12.2" customHeight="1">
      <c r="A113" s="13" t="s">
        <v>46</v>
      </c>
      <c r="B113" s="6" t="s">
        <v>69</v>
      </c>
      <c r="C113" s="7">
        <v>6</v>
      </c>
      <c r="D113" s="8">
        <v>48000</v>
      </c>
      <c r="E113" s="8">
        <f t="shared" si="20"/>
        <v>355.96800000000002</v>
      </c>
      <c r="F113" s="6">
        <f t="shared" si="21"/>
        <v>7.2</v>
      </c>
      <c r="G113" s="6">
        <v>1.2</v>
      </c>
      <c r="H113" s="27"/>
      <c r="I113" s="27"/>
    </row>
    <row r="114" spans="1:9" ht="12.2" customHeight="1">
      <c r="A114" s="14" t="s">
        <v>47</v>
      </c>
      <c r="B114" s="6" t="s">
        <v>69</v>
      </c>
      <c r="C114" s="7">
        <v>6</v>
      </c>
      <c r="D114" s="8">
        <v>51000</v>
      </c>
      <c r="E114" s="8">
        <f t="shared" si="20"/>
        <v>404.48099999999994</v>
      </c>
      <c r="F114" s="6">
        <f t="shared" si="21"/>
        <v>7.6999999999999993</v>
      </c>
      <c r="G114" s="6">
        <v>1.28</v>
      </c>
      <c r="H114" s="27"/>
      <c r="I114" s="27"/>
    </row>
    <row r="115" spans="1:9" ht="12.2" customHeight="1">
      <c r="A115" s="13" t="s">
        <v>48</v>
      </c>
      <c r="B115" s="6" t="s">
        <v>69</v>
      </c>
      <c r="C115" s="7">
        <v>6</v>
      </c>
      <c r="D115" s="8">
        <v>51000</v>
      </c>
      <c r="E115" s="8">
        <f t="shared" si="20"/>
        <v>472.77</v>
      </c>
      <c r="F115" s="6">
        <f t="shared" si="21"/>
        <v>9</v>
      </c>
      <c r="G115" s="6">
        <v>1.5</v>
      </c>
      <c r="H115" s="27"/>
      <c r="I115" s="27"/>
    </row>
    <row r="116" spans="1:9" ht="12.2" customHeight="1">
      <c r="A116" s="14" t="s">
        <v>49</v>
      </c>
      <c r="B116" s="6" t="s">
        <v>69</v>
      </c>
      <c r="C116" s="7">
        <v>6</v>
      </c>
      <c r="D116" s="8">
        <v>52000</v>
      </c>
      <c r="E116" s="8">
        <f t="shared" si="20"/>
        <v>401.7</v>
      </c>
      <c r="F116" s="6">
        <f t="shared" si="21"/>
        <v>7.5</v>
      </c>
      <c r="G116" s="6">
        <v>1.25</v>
      </c>
      <c r="H116" s="27"/>
      <c r="I116" s="27"/>
    </row>
    <row r="117" spans="1:9" ht="12.2" customHeight="1">
      <c r="A117" s="13" t="s">
        <v>50</v>
      </c>
      <c r="B117" s="6" t="s">
        <v>69</v>
      </c>
      <c r="C117" s="7">
        <v>6</v>
      </c>
      <c r="D117" s="8">
        <v>51000</v>
      </c>
      <c r="E117" s="8">
        <f t="shared" si="20"/>
        <v>472.77</v>
      </c>
      <c r="F117" s="6">
        <f t="shared" si="21"/>
        <v>9</v>
      </c>
      <c r="G117" s="6">
        <v>1.5</v>
      </c>
      <c r="H117" s="27"/>
      <c r="I117" s="27"/>
    </row>
    <row r="118" spans="1:9" ht="12.2" customHeight="1">
      <c r="A118" s="14" t="s">
        <v>51</v>
      </c>
      <c r="B118" s="6" t="s">
        <v>69</v>
      </c>
      <c r="C118" s="7">
        <v>6</v>
      </c>
      <c r="D118" s="8">
        <v>50000</v>
      </c>
      <c r="E118" s="8">
        <f t="shared" si="20"/>
        <v>458.35</v>
      </c>
      <c r="F118" s="6">
        <f t="shared" si="21"/>
        <v>8.9</v>
      </c>
      <c r="G118" s="6">
        <v>1.47</v>
      </c>
      <c r="H118" s="27"/>
      <c r="I118" s="27"/>
    </row>
    <row r="119" spans="1:9" ht="12.2" customHeight="1">
      <c r="A119" s="13" t="s">
        <v>52</v>
      </c>
      <c r="B119" s="6" t="s">
        <v>69</v>
      </c>
      <c r="C119" s="7">
        <v>6</v>
      </c>
      <c r="D119" s="8">
        <v>50000</v>
      </c>
      <c r="E119" s="8">
        <f t="shared" si="20"/>
        <v>504.7</v>
      </c>
      <c r="F119" s="6">
        <f t="shared" si="21"/>
        <v>9.7999999999999989</v>
      </c>
      <c r="G119" s="6">
        <v>1.62</v>
      </c>
      <c r="H119" s="27"/>
      <c r="I119" s="27"/>
    </row>
    <row r="120" spans="1:9" ht="12.2" customHeight="1">
      <c r="A120" s="14" t="s">
        <v>53</v>
      </c>
      <c r="B120" s="6" t="s">
        <v>69</v>
      </c>
      <c r="C120" s="7">
        <v>6</v>
      </c>
      <c r="D120" s="8">
        <v>50000</v>
      </c>
      <c r="E120" s="8">
        <f t="shared" si="20"/>
        <v>659.2</v>
      </c>
      <c r="F120" s="6">
        <f t="shared" si="21"/>
        <v>12.799999999999999</v>
      </c>
      <c r="G120" s="6">
        <v>2.12</v>
      </c>
      <c r="H120" s="27"/>
      <c r="I120" s="27"/>
    </row>
    <row r="121" spans="1:9" ht="12.2" customHeight="1">
      <c r="A121" s="13" t="s">
        <v>54</v>
      </c>
      <c r="B121" s="6" t="s">
        <v>10</v>
      </c>
      <c r="C121" s="7">
        <v>6</v>
      </c>
      <c r="D121" s="8">
        <v>51000</v>
      </c>
      <c r="E121" s="8">
        <f t="shared" si="20"/>
        <v>656.625</v>
      </c>
      <c r="F121" s="6">
        <f>ROUNDUP(G121*C121,1)</f>
        <v>12.5</v>
      </c>
      <c r="G121" s="6">
        <v>2.08</v>
      </c>
      <c r="H121" s="27"/>
      <c r="I121" s="27"/>
    </row>
    <row r="122" spans="1:9" ht="12.2" customHeight="1">
      <c r="A122" s="14" t="s">
        <v>55</v>
      </c>
      <c r="B122" s="6" t="s">
        <v>10</v>
      </c>
      <c r="C122" s="7">
        <v>6</v>
      </c>
      <c r="D122" s="8">
        <v>51000</v>
      </c>
      <c r="E122" s="8">
        <f t="shared" si="20"/>
        <v>803.70900000000006</v>
      </c>
      <c r="F122" s="6">
        <f t="shared" si="21"/>
        <v>15.3</v>
      </c>
      <c r="G122" s="6">
        <v>2.5499999999999998</v>
      </c>
      <c r="H122" s="27"/>
      <c r="I122" s="27"/>
    </row>
    <row r="123" spans="1:9" ht="12.2" customHeight="1">
      <c r="A123" s="13" t="s">
        <v>56</v>
      </c>
      <c r="B123" s="6" t="s">
        <v>10</v>
      </c>
      <c r="C123" s="7">
        <v>6</v>
      </c>
      <c r="D123" s="8">
        <v>51000</v>
      </c>
      <c r="E123" s="8">
        <f t="shared" si="20"/>
        <v>598.8420000000001</v>
      </c>
      <c r="F123" s="6">
        <f t="shared" si="21"/>
        <v>11.4</v>
      </c>
      <c r="G123" s="6">
        <v>1.9</v>
      </c>
      <c r="H123" s="27"/>
      <c r="I123" s="27"/>
    </row>
    <row r="124" spans="1:9" ht="12.2" customHeight="1">
      <c r="A124" s="14" t="s">
        <v>57</v>
      </c>
      <c r="B124" s="6" t="s">
        <v>10</v>
      </c>
      <c r="C124" s="7">
        <v>6</v>
      </c>
      <c r="D124" s="8">
        <v>51000</v>
      </c>
      <c r="E124" s="8">
        <f t="shared" si="20"/>
        <v>751.17899999999997</v>
      </c>
      <c r="F124" s="6">
        <f t="shared" si="21"/>
        <v>14.299999999999999</v>
      </c>
      <c r="G124" s="6">
        <v>2.37</v>
      </c>
      <c r="H124" s="27"/>
      <c r="I124" s="27"/>
    </row>
    <row r="125" spans="1:9" ht="12.2" customHeight="1">
      <c r="A125" s="13" t="s">
        <v>58</v>
      </c>
      <c r="B125" s="6" t="s">
        <v>10</v>
      </c>
      <c r="C125" s="7">
        <v>6</v>
      </c>
      <c r="D125" s="8">
        <v>47500</v>
      </c>
      <c r="E125" s="8">
        <f t="shared" si="20"/>
        <v>924.6825</v>
      </c>
      <c r="F125" s="6">
        <f t="shared" si="21"/>
        <v>18.899999999999999</v>
      </c>
      <c r="G125" s="6">
        <v>3.15</v>
      </c>
      <c r="H125" s="27"/>
      <c r="I125" s="27"/>
    </row>
    <row r="126" spans="1:9" ht="12.2" customHeight="1">
      <c r="A126" s="14" t="s">
        <v>59</v>
      </c>
      <c r="B126" s="6" t="s">
        <v>10</v>
      </c>
      <c r="C126" s="7">
        <v>6</v>
      </c>
      <c r="D126" s="8">
        <v>47500</v>
      </c>
      <c r="E126" s="8">
        <f t="shared" si="20"/>
        <v>1306.2974999999999</v>
      </c>
      <c r="F126" s="6">
        <f t="shared" si="21"/>
        <v>26.7</v>
      </c>
      <c r="G126" s="6">
        <v>4.45</v>
      </c>
      <c r="H126" s="27"/>
      <c r="I126" s="27"/>
    </row>
    <row r="127" spans="1:9" ht="12.2" customHeight="1">
      <c r="A127" s="13" t="s">
        <v>60</v>
      </c>
      <c r="B127" s="6" t="s">
        <v>10</v>
      </c>
      <c r="C127" s="7">
        <v>6</v>
      </c>
      <c r="D127" s="8">
        <v>46500</v>
      </c>
      <c r="E127" s="8">
        <f t="shared" si="20"/>
        <v>819.00450000000012</v>
      </c>
      <c r="F127" s="6">
        <f t="shared" si="21"/>
        <v>17.100000000000001</v>
      </c>
      <c r="G127" s="6">
        <v>2.85</v>
      </c>
      <c r="H127" s="27"/>
      <c r="I127" s="27"/>
    </row>
    <row r="128" spans="1:9" ht="12.2" customHeight="1">
      <c r="A128" s="14" t="s">
        <v>61</v>
      </c>
      <c r="B128" s="6" t="s">
        <v>10</v>
      </c>
      <c r="C128" s="7">
        <v>6</v>
      </c>
      <c r="D128" s="8">
        <v>47500</v>
      </c>
      <c r="E128" s="8">
        <f t="shared" si="20"/>
        <v>924.6825</v>
      </c>
      <c r="F128" s="6">
        <f t="shared" si="21"/>
        <v>18.899999999999999</v>
      </c>
      <c r="G128" s="6">
        <v>3.15</v>
      </c>
      <c r="H128" s="27"/>
      <c r="I128" s="27"/>
    </row>
    <row r="129" spans="1:9" ht="12.2" customHeight="1">
      <c r="A129" s="13" t="s">
        <v>62</v>
      </c>
      <c r="B129" s="6" t="s">
        <v>10</v>
      </c>
      <c r="C129" s="7">
        <v>6</v>
      </c>
      <c r="D129" s="8">
        <v>47500</v>
      </c>
      <c r="E129" s="8">
        <f t="shared" si="20"/>
        <v>1130.1675</v>
      </c>
      <c r="F129" s="6">
        <f t="shared" si="21"/>
        <v>23.1</v>
      </c>
      <c r="G129" s="6">
        <v>3.85</v>
      </c>
      <c r="H129" s="27"/>
      <c r="I129" s="27"/>
    </row>
    <row r="130" spans="1:9" ht="12.2" customHeight="1">
      <c r="A130" s="13" t="s">
        <v>99</v>
      </c>
      <c r="B130" s="6" t="s">
        <v>10</v>
      </c>
      <c r="C130" s="7">
        <v>12</v>
      </c>
      <c r="D130" s="8">
        <v>46000</v>
      </c>
      <c r="E130" s="8">
        <f t="shared" si="20"/>
        <v>3809.3520000000003</v>
      </c>
      <c r="F130" s="6">
        <f t="shared" si="21"/>
        <v>80.400000000000006</v>
      </c>
      <c r="G130" s="6">
        <v>6.7</v>
      </c>
      <c r="H130" s="27"/>
      <c r="I130" s="27"/>
    </row>
    <row r="131" spans="1:9" ht="12.2" customHeight="1">
      <c r="A131" s="14" t="s">
        <v>63</v>
      </c>
      <c r="B131" s="6" t="s">
        <v>10</v>
      </c>
      <c r="C131" s="7">
        <v>12</v>
      </c>
      <c r="D131" s="8">
        <v>44000</v>
      </c>
      <c r="E131" s="8">
        <f t="shared" si="20"/>
        <v>4051.6080000000002</v>
      </c>
      <c r="F131" s="6">
        <f t="shared" si="21"/>
        <v>89.4</v>
      </c>
      <c r="G131" s="6">
        <v>7.45</v>
      </c>
      <c r="H131" s="27"/>
      <c r="I131" s="27"/>
    </row>
    <row r="132" spans="1:9" ht="12.2" customHeight="1">
      <c r="A132" s="13" t="s">
        <v>64</v>
      </c>
      <c r="B132" s="6" t="s">
        <v>10</v>
      </c>
      <c r="C132" s="7">
        <v>12</v>
      </c>
      <c r="D132" s="8">
        <v>44000</v>
      </c>
      <c r="E132" s="8">
        <f t="shared" si="20"/>
        <v>5220.8640000000005</v>
      </c>
      <c r="F132" s="6">
        <f t="shared" si="21"/>
        <v>115.2</v>
      </c>
      <c r="G132" s="6">
        <v>9.6</v>
      </c>
      <c r="H132" s="27"/>
      <c r="I132" s="27"/>
    </row>
    <row r="133" spans="1:9" ht="12.2" customHeight="1">
      <c r="A133" s="14" t="s">
        <v>65</v>
      </c>
      <c r="B133" s="6" t="s">
        <v>10</v>
      </c>
      <c r="C133" s="7">
        <v>12</v>
      </c>
      <c r="D133" s="8">
        <v>44500</v>
      </c>
      <c r="E133" s="8">
        <f t="shared" si="20"/>
        <v>5170.1880000000001</v>
      </c>
      <c r="F133" s="6">
        <f t="shared" si="21"/>
        <v>112.8</v>
      </c>
      <c r="G133" s="6">
        <v>9.4</v>
      </c>
      <c r="H133" s="27"/>
      <c r="I133" s="27"/>
    </row>
    <row r="134" spans="1:9" ht="12.2" customHeight="1">
      <c r="A134" s="13" t="s">
        <v>66</v>
      </c>
      <c r="B134" s="6" t="s">
        <v>10</v>
      </c>
      <c r="C134" s="7">
        <v>12</v>
      </c>
      <c r="D134" s="8">
        <v>44500</v>
      </c>
      <c r="E134" s="8">
        <f t="shared" si="20"/>
        <v>6710.2439999999997</v>
      </c>
      <c r="F134" s="6">
        <f t="shared" si="21"/>
        <v>146.4</v>
      </c>
      <c r="G134" s="6">
        <v>12.2</v>
      </c>
      <c r="H134" s="27"/>
      <c r="I134" s="27"/>
    </row>
    <row r="135" spans="1:9" ht="12.2" customHeight="1">
      <c r="A135" s="14" t="s">
        <v>67</v>
      </c>
      <c r="B135" s="6" t="s">
        <v>10</v>
      </c>
      <c r="C135" s="7">
        <v>12</v>
      </c>
      <c r="D135" s="8">
        <v>45500</v>
      </c>
      <c r="E135" s="8">
        <f t="shared" si="20"/>
        <v>8266.9860000000008</v>
      </c>
      <c r="F135" s="6">
        <f t="shared" si="21"/>
        <v>176.4</v>
      </c>
      <c r="G135" s="6">
        <v>14.7</v>
      </c>
      <c r="H135" s="27"/>
      <c r="I135" s="27"/>
    </row>
    <row r="136" spans="1:9" ht="12.2" customHeight="1">
      <c r="A136" s="13" t="s">
        <v>68</v>
      </c>
      <c r="B136" s="6" t="s">
        <v>10</v>
      </c>
      <c r="C136" s="7">
        <v>12</v>
      </c>
      <c r="D136" s="8">
        <v>47000</v>
      </c>
      <c r="E136" s="8">
        <f t="shared" si="20"/>
        <v>12954.516000000001</v>
      </c>
      <c r="F136" s="6">
        <f t="shared" si="21"/>
        <v>267.60000000000002</v>
      </c>
      <c r="G136" s="6">
        <v>22.3</v>
      </c>
      <c r="H136" s="27"/>
      <c r="I136" s="27"/>
    </row>
    <row r="137" spans="1:9" ht="12.2" customHeight="1">
      <c r="A137" s="18" t="s">
        <v>70</v>
      </c>
      <c r="B137" s="4"/>
      <c r="C137" s="4"/>
      <c r="D137" s="4"/>
      <c r="E137" s="4"/>
      <c r="F137" s="4"/>
      <c r="G137" s="5"/>
      <c r="H137" s="27"/>
      <c r="I137" s="27"/>
    </row>
    <row r="138" spans="1:9" ht="12.2" customHeight="1">
      <c r="A138" s="13" t="s">
        <v>71</v>
      </c>
      <c r="B138" s="6" t="s">
        <v>80</v>
      </c>
      <c r="C138" s="7">
        <v>9</v>
      </c>
      <c r="D138" s="8">
        <v>42000</v>
      </c>
      <c r="E138" s="8">
        <f t="shared" ref="E138:E150" si="22">(D138+D138*3%)/(1000/F138)</f>
        <v>584.01</v>
      </c>
      <c r="F138" s="6">
        <f t="shared" ref="F138:F150" si="23">ROUNDUP(G138*C138,1)</f>
        <v>13.5</v>
      </c>
      <c r="G138" s="6">
        <v>1.5</v>
      </c>
      <c r="H138" s="27"/>
      <c r="I138" s="27"/>
    </row>
    <row r="139" spans="1:9" ht="12.2" customHeight="1">
      <c r="A139" s="13" t="s">
        <v>156</v>
      </c>
      <c r="B139" s="6" t="s">
        <v>80</v>
      </c>
      <c r="C139" s="7">
        <v>9</v>
      </c>
      <c r="D139" s="8">
        <v>42000</v>
      </c>
      <c r="E139" s="8">
        <f t="shared" si="22"/>
        <v>722.44200000000012</v>
      </c>
      <c r="F139" s="6">
        <f t="shared" si="23"/>
        <v>16.700000000000003</v>
      </c>
      <c r="G139" s="6">
        <v>1.85</v>
      </c>
      <c r="H139" s="27"/>
      <c r="I139" s="27"/>
    </row>
    <row r="140" spans="1:9" ht="12.2" customHeight="1">
      <c r="A140" s="14" t="s">
        <v>72</v>
      </c>
      <c r="B140" s="6" t="s">
        <v>80</v>
      </c>
      <c r="C140" s="7">
        <v>9</v>
      </c>
      <c r="D140" s="8">
        <v>42000</v>
      </c>
      <c r="E140" s="8">
        <f t="shared" si="22"/>
        <v>1012.2839999999999</v>
      </c>
      <c r="F140" s="6">
        <f t="shared" si="23"/>
        <v>23.4</v>
      </c>
      <c r="G140" s="6">
        <v>2.6</v>
      </c>
      <c r="H140" s="27"/>
      <c r="I140" s="27"/>
    </row>
    <row r="141" spans="1:9" ht="12.2" customHeight="1">
      <c r="A141" s="13" t="s">
        <v>73</v>
      </c>
      <c r="B141" s="6" t="s">
        <v>80</v>
      </c>
      <c r="C141" s="6">
        <v>11.7</v>
      </c>
      <c r="D141" s="8">
        <v>42000</v>
      </c>
      <c r="E141" s="8">
        <f t="shared" si="22"/>
        <v>1570.3380000000002</v>
      </c>
      <c r="F141" s="6">
        <f t="shared" si="23"/>
        <v>36.300000000000004</v>
      </c>
      <c r="G141" s="6">
        <v>3.1</v>
      </c>
      <c r="H141" s="27"/>
      <c r="I141" s="27"/>
    </row>
    <row r="142" spans="1:9" ht="12.2" customHeight="1">
      <c r="A142" s="14" t="s">
        <v>74</v>
      </c>
      <c r="B142" s="6" t="s">
        <v>80</v>
      </c>
      <c r="C142" s="6">
        <v>11.7</v>
      </c>
      <c r="D142" s="8">
        <v>42000</v>
      </c>
      <c r="E142" s="8">
        <f t="shared" si="22"/>
        <v>2024.5679999999998</v>
      </c>
      <c r="F142" s="6">
        <f t="shared" si="23"/>
        <v>46.8</v>
      </c>
      <c r="G142" s="6">
        <v>4</v>
      </c>
      <c r="H142" s="27"/>
      <c r="I142" s="27"/>
    </row>
    <row r="143" spans="1:9" ht="12.2" customHeight="1">
      <c r="A143" s="13" t="s">
        <v>75</v>
      </c>
      <c r="B143" s="6" t="s">
        <v>80</v>
      </c>
      <c r="C143" s="6">
        <v>11.7</v>
      </c>
      <c r="D143" s="8">
        <v>41000</v>
      </c>
      <c r="E143" s="8">
        <f t="shared" si="22"/>
        <v>2521.1310000000003</v>
      </c>
      <c r="F143" s="6">
        <f t="shared" si="23"/>
        <v>59.7</v>
      </c>
      <c r="G143" s="6">
        <v>5.0999999999999996</v>
      </c>
      <c r="H143" s="27"/>
      <c r="I143" s="27"/>
    </row>
    <row r="144" spans="1:9" ht="12.2" customHeight="1">
      <c r="A144" s="14" t="s">
        <v>76</v>
      </c>
      <c r="B144" s="6" t="s">
        <v>80</v>
      </c>
      <c r="C144" s="6">
        <v>11.7</v>
      </c>
      <c r="D144" s="8">
        <v>41000</v>
      </c>
      <c r="E144" s="8">
        <f t="shared" si="22"/>
        <v>3509.3129999999996</v>
      </c>
      <c r="F144" s="6">
        <f t="shared" si="23"/>
        <v>83.1</v>
      </c>
      <c r="G144" s="6">
        <v>7.1</v>
      </c>
      <c r="H144" s="27"/>
      <c r="I144" s="27"/>
    </row>
    <row r="145" spans="1:9" ht="12.2" customHeight="1">
      <c r="A145" s="14" t="s">
        <v>107</v>
      </c>
      <c r="B145" s="6" t="s">
        <v>80</v>
      </c>
      <c r="C145" s="6">
        <v>11.7</v>
      </c>
      <c r="D145" s="8">
        <v>41000</v>
      </c>
      <c r="E145" s="8">
        <f t="shared" si="22"/>
        <v>3758.47</v>
      </c>
      <c r="F145" s="6">
        <f t="shared" si="23"/>
        <v>89</v>
      </c>
      <c r="G145" s="6">
        <v>7.6</v>
      </c>
      <c r="H145" s="27"/>
      <c r="I145" s="27"/>
    </row>
    <row r="146" spans="1:9" ht="12.2" customHeight="1">
      <c r="A146" s="13" t="s">
        <v>77</v>
      </c>
      <c r="B146" s="6" t="s">
        <v>80</v>
      </c>
      <c r="C146" s="6">
        <v>11.7</v>
      </c>
      <c r="D146" s="8">
        <v>41000</v>
      </c>
      <c r="E146" s="8">
        <f t="shared" si="22"/>
        <v>4940.91</v>
      </c>
      <c r="F146" s="6">
        <f t="shared" si="23"/>
        <v>117</v>
      </c>
      <c r="G146" s="6">
        <v>10</v>
      </c>
      <c r="H146" s="27"/>
      <c r="I146" s="27"/>
    </row>
    <row r="147" spans="1:9" ht="12.2" customHeight="1">
      <c r="A147" s="14" t="s">
        <v>78</v>
      </c>
      <c r="B147" s="6" t="s">
        <v>80</v>
      </c>
      <c r="C147" s="6">
        <v>11.7</v>
      </c>
      <c r="D147" s="8">
        <v>41000</v>
      </c>
      <c r="E147" s="8">
        <f t="shared" si="22"/>
        <v>5633.4820000000009</v>
      </c>
      <c r="F147" s="6">
        <f t="shared" si="23"/>
        <v>133.4</v>
      </c>
      <c r="G147" s="6">
        <v>11.4</v>
      </c>
      <c r="H147" s="27"/>
      <c r="I147" s="27"/>
    </row>
    <row r="148" spans="1:9" ht="12.2" customHeight="1">
      <c r="A148" s="14" t="s">
        <v>106</v>
      </c>
      <c r="B148" s="6" t="s">
        <v>80</v>
      </c>
      <c r="C148" s="6">
        <v>11.7</v>
      </c>
      <c r="D148" s="8">
        <v>41000</v>
      </c>
      <c r="E148" s="8">
        <f t="shared" si="22"/>
        <v>6081.12</v>
      </c>
      <c r="F148" s="6">
        <f t="shared" si="23"/>
        <v>144</v>
      </c>
      <c r="G148" s="6">
        <v>12.3</v>
      </c>
      <c r="H148" s="27"/>
      <c r="I148" s="27"/>
    </row>
    <row r="149" spans="1:9" ht="12.2" customHeight="1">
      <c r="A149" s="13" t="s">
        <v>79</v>
      </c>
      <c r="B149" s="6" t="s">
        <v>80</v>
      </c>
      <c r="C149" s="6">
        <v>11.7</v>
      </c>
      <c r="D149" s="8">
        <v>41000</v>
      </c>
      <c r="E149" s="8">
        <f t="shared" si="22"/>
        <v>7808.3270000000011</v>
      </c>
      <c r="F149" s="6">
        <f t="shared" si="23"/>
        <v>184.9</v>
      </c>
      <c r="G149" s="6">
        <v>15.8</v>
      </c>
      <c r="H149" s="27"/>
      <c r="I149" s="27"/>
    </row>
    <row r="150" spans="1:9" ht="12.2" customHeight="1">
      <c r="A150" s="36" t="s">
        <v>105</v>
      </c>
      <c r="B150" s="6" t="s">
        <v>80</v>
      </c>
      <c r="C150" s="7">
        <v>12</v>
      </c>
      <c r="D150" s="8">
        <v>41000</v>
      </c>
      <c r="E150" s="8">
        <f t="shared" si="22"/>
        <v>10996.691999999999</v>
      </c>
      <c r="F150" s="6">
        <f t="shared" si="23"/>
        <v>260.39999999999998</v>
      </c>
      <c r="G150" s="6">
        <v>21.7</v>
      </c>
      <c r="H150" s="27"/>
      <c r="I150" s="27"/>
    </row>
    <row r="151" spans="1:9" ht="12.2" customHeight="1">
      <c r="A151" s="18" t="s">
        <v>139</v>
      </c>
      <c r="B151" s="4"/>
      <c r="C151" s="4"/>
      <c r="D151" s="4"/>
      <c r="E151" s="4"/>
      <c r="F151" s="4"/>
      <c r="G151" s="5"/>
      <c r="H151" s="27"/>
      <c r="I151" s="27"/>
    </row>
    <row r="152" spans="1:9" ht="12.2" customHeight="1">
      <c r="A152" s="13" t="s">
        <v>81</v>
      </c>
      <c r="B152" s="6" t="s">
        <v>80</v>
      </c>
      <c r="C152" s="6">
        <v>11.7</v>
      </c>
      <c r="D152" s="8">
        <v>40000</v>
      </c>
      <c r="E152" s="8">
        <f t="shared" ref="E152:E162" si="24">(D152+D152*3%)/(1000/F152)</f>
        <v>3497.8799999999992</v>
      </c>
      <c r="F152" s="6">
        <f t="shared" ref="F152:F162" si="25">ROUNDUP(G152*C152,1)</f>
        <v>84.899999999999991</v>
      </c>
      <c r="G152" s="6">
        <v>7.25</v>
      </c>
      <c r="H152" s="27"/>
      <c r="I152" s="27"/>
    </row>
    <row r="153" spans="1:9" ht="12.2" customHeight="1">
      <c r="A153" s="13" t="s">
        <v>82</v>
      </c>
      <c r="B153" s="6" t="s">
        <v>80</v>
      </c>
      <c r="C153" s="6">
        <v>11.7</v>
      </c>
      <c r="D153" s="8">
        <v>40000</v>
      </c>
      <c r="E153" s="8">
        <f t="shared" si="24"/>
        <v>4293.0399999999991</v>
      </c>
      <c r="F153" s="6">
        <f t="shared" si="25"/>
        <v>104.19999999999999</v>
      </c>
      <c r="G153" s="6">
        <v>8.9</v>
      </c>
      <c r="H153" s="27"/>
      <c r="I153" s="27"/>
    </row>
    <row r="154" spans="1:9" ht="12.2" customHeight="1">
      <c r="A154" s="14" t="s">
        <v>83</v>
      </c>
      <c r="B154" s="6" t="s">
        <v>80</v>
      </c>
      <c r="C154" s="6">
        <v>11.7</v>
      </c>
      <c r="D154" s="8">
        <v>40500</v>
      </c>
      <c r="E154" s="8">
        <f t="shared" si="24"/>
        <v>5222.7179999999989</v>
      </c>
      <c r="F154" s="6">
        <f t="shared" si="25"/>
        <v>125.19999999999999</v>
      </c>
      <c r="G154" s="6">
        <v>10.7</v>
      </c>
      <c r="H154" s="27"/>
      <c r="I154" s="27"/>
    </row>
    <row r="155" spans="1:9" ht="12.2" customHeight="1">
      <c r="A155" s="14" t="s">
        <v>84</v>
      </c>
      <c r="B155" s="6" t="s">
        <v>80</v>
      </c>
      <c r="C155" s="6">
        <v>11.7</v>
      </c>
      <c r="D155" s="8">
        <v>40500</v>
      </c>
      <c r="E155" s="8">
        <f t="shared" si="24"/>
        <v>6298.9650000000001</v>
      </c>
      <c r="F155" s="6">
        <f t="shared" si="25"/>
        <v>151</v>
      </c>
      <c r="G155" s="6">
        <v>12.9</v>
      </c>
      <c r="H155" s="27"/>
      <c r="I155" s="27"/>
    </row>
    <row r="156" spans="1:9" ht="12.2" customHeight="1">
      <c r="A156" s="14" t="s">
        <v>85</v>
      </c>
      <c r="B156" s="6" t="s">
        <v>80</v>
      </c>
      <c r="C156" s="6">
        <v>11.7</v>
      </c>
      <c r="D156" s="8">
        <v>40500</v>
      </c>
      <c r="E156" s="8">
        <f t="shared" si="24"/>
        <v>7371.0405000000001</v>
      </c>
      <c r="F156" s="6">
        <f t="shared" si="25"/>
        <v>176.7</v>
      </c>
      <c r="G156" s="6">
        <v>15.1</v>
      </c>
      <c r="H156" s="27"/>
      <c r="I156" s="27"/>
    </row>
    <row r="157" spans="1:9" ht="12.2" customHeight="1">
      <c r="A157" s="14" t="s">
        <v>103</v>
      </c>
      <c r="B157" s="6" t="s">
        <v>80</v>
      </c>
      <c r="C157" s="7">
        <v>12</v>
      </c>
      <c r="D157" s="8">
        <v>41000</v>
      </c>
      <c r="E157" s="8">
        <f t="shared" si="24"/>
        <v>8209.5120000000006</v>
      </c>
      <c r="F157" s="6">
        <f t="shared" si="25"/>
        <v>194.4</v>
      </c>
      <c r="G157" s="6">
        <v>16.2</v>
      </c>
      <c r="H157" s="27"/>
      <c r="I157" s="27"/>
    </row>
    <row r="158" spans="1:9" ht="12.2" customHeight="1">
      <c r="A158" s="14" t="s">
        <v>104</v>
      </c>
      <c r="B158" s="6" t="s">
        <v>80</v>
      </c>
      <c r="C158" s="7">
        <v>12</v>
      </c>
      <c r="D158" s="8">
        <v>50500</v>
      </c>
      <c r="E158" s="8">
        <f t="shared" si="24"/>
        <v>11734.583999999999</v>
      </c>
      <c r="F158" s="6">
        <f t="shared" si="25"/>
        <v>225.6</v>
      </c>
      <c r="G158" s="6">
        <v>18.8</v>
      </c>
      <c r="H158" s="27"/>
      <c r="I158" s="27"/>
    </row>
    <row r="159" spans="1:9" ht="12.2" customHeight="1">
      <c r="A159" s="34" t="s">
        <v>109</v>
      </c>
      <c r="B159" s="6" t="s">
        <v>80</v>
      </c>
      <c r="C159" s="7">
        <v>12</v>
      </c>
      <c r="D159" s="8">
        <v>50500</v>
      </c>
      <c r="E159" s="8">
        <f t="shared" si="24"/>
        <v>13544.705999999998</v>
      </c>
      <c r="F159" s="6">
        <f t="shared" si="25"/>
        <v>260.39999999999998</v>
      </c>
      <c r="G159" s="6">
        <v>21.7</v>
      </c>
      <c r="H159" s="27"/>
      <c r="I159" s="27"/>
    </row>
    <row r="160" spans="1:9" ht="12.2" customHeight="1">
      <c r="A160" s="34" t="s">
        <v>110</v>
      </c>
      <c r="B160" s="6" t="s">
        <v>80</v>
      </c>
      <c r="C160" s="7">
        <v>12</v>
      </c>
      <c r="D160" s="8">
        <v>50500</v>
      </c>
      <c r="E160" s="8">
        <f>(D160+D160*3%)/(1000/F160)</f>
        <v>15479.664000000001</v>
      </c>
      <c r="F160" s="6">
        <f t="shared" si="25"/>
        <v>297.60000000000002</v>
      </c>
      <c r="G160" s="6">
        <v>24.8</v>
      </c>
      <c r="H160" s="27"/>
      <c r="I160" s="27"/>
    </row>
    <row r="161" spans="1:9" ht="12.2" customHeight="1">
      <c r="A161" s="34" t="s">
        <v>111</v>
      </c>
      <c r="B161" s="6" t="s">
        <v>80</v>
      </c>
      <c r="C161" s="7">
        <v>12</v>
      </c>
      <c r="D161" s="8">
        <v>50500</v>
      </c>
      <c r="E161" s="8">
        <f t="shared" si="24"/>
        <v>17601.876</v>
      </c>
      <c r="F161" s="6">
        <f t="shared" si="25"/>
        <v>338.4</v>
      </c>
      <c r="G161" s="6">
        <v>28.2</v>
      </c>
      <c r="H161" s="27"/>
      <c r="I161" s="27"/>
    </row>
    <row r="162" spans="1:9" ht="12.2" customHeight="1">
      <c r="A162" s="34" t="s">
        <v>112</v>
      </c>
      <c r="B162" s="6" t="s">
        <v>80</v>
      </c>
      <c r="C162" s="7">
        <v>12</v>
      </c>
      <c r="D162" s="8">
        <v>50500</v>
      </c>
      <c r="E162" s="8">
        <f t="shared" si="24"/>
        <v>20161.014000000003</v>
      </c>
      <c r="F162" s="6">
        <f t="shared" si="25"/>
        <v>387.6</v>
      </c>
      <c r="G162" s="6">
        <v>32.299999999999997</v>
      </c>
      <c r="H162" s="27"/>
      <c r="I162" s="27"/>
    </row>
    <row r="163" spans="1:9" ht="12.2" customHeight="1">
      <c r="A163" s="18" t="s">
        <v>86</v>
      </c>
      <c r="B163" s="4"/>
      <c r="C163" s="4"/>
      <c r="D163" s="4"/>
      <c r="E163" s="4"/>
      <c r="F163" s="4"/>
      <c r="G163" s="5"/>
      <c r="H163" s="27"/>
      <c r="I163" s="27"/>
    </row>
    <row r="164" spans="1:9" ht="12.2" customHeight="1">
      <c r="A164" s="13" t="s">
        <v>87</v>
      </c>
      <c r="B164" s="6" t="s">
        <v>80</v>
      </c>
      <c r="C164" s="7">
        <v>6</v>
      </c>
      <c r="D164" s="8">
        <v>44000</v>
      </c>
      <c r="E164" s="8">
        <f>(D164+D164*3%)/(1000/F164)</f>
        <v>403.34800000000001</v>
      </c>
      <c r="F164" s="6">
        <f>ROUNDUP(G164*C164,1)</f>
        <v>8.9</v>
      </c>
      <c r="G164" s="6">
        <v>1.48</v>
      </c>
      <c r="H164" s="27"/>
      <c r="I164" s="27"/>
    </row>
    <row r="165" spans="1:9" ht="12.2" customHeight="1">
      <c r="A165" s="43" t="s">
        <v>133</v>
      </c>
      <c r="B165" s="41" t="s">
        <v>80</v>
      </c>
      <c r="C165" s="44">
        <v>6</v>
      </c>
      <c r="D165" s="45">
        <v>44000</v>
      </c>
      <c r="E165" s="45">
        <f>(D165+D165*3%)/(1000/F165)</f>
        <v>244.72800000000004</v>
      </c>
      <c r="F165" s="41">
        <f>ROUNDUP(G165*C165,1)</f>
        <v>5.4</v>
      </c>
      <c r="G165" s="41">
        <v>0.9</v>
      </c>
      <c r="H165" s="27"/>
      <c r="I165" s="27"/>
    </row>
    <row r="166" spans="1:9" ht="12.2" customHeight="1">
      <c r="A166" s="3" t="s">
        <v>140</v>
      </c>
      <c r="B166" s="4"/>
      <c r="C166" s="33"/>
      <c r="D166" s="15"/>
      <c r="E166" s="15"/>
      <c r="F166" s="4"/>
      <c r="G166" s="5"/>
      <c r="H166" s="27"/>
      <c r="I166" s="27"/>
    </row>
    <row r="167" spans="1:9" ht="12.2" customHeight="1">
      <c r="A167" s="13" t="s">
        <v>141</v>
      </c>
      <c r="B167" s="6" t="s">
        <v>80</v>
      </c>
      <c r="C167" s="46" t="s">
        <v>142</v>
      </c>
      <c r="D167" s="8">
        <v>38500</v>
      </c>
      <c r="E167" s="8">
        <f t="shared" ref="E167:E174" si="26">(D167+D167*20%)/(1000/F167)</f>
        <v>104.41199999999999</v>
      </c>
      <c r="F167" s="6">
        <f>ROUNDUP(G167*(0.38*1.5),2)</f>
        <v>2.2599999999999998</v>
      </c>
      <c r="G167" s="6">
        <v>3.95</v>
      </c>
      <c r="H167" s="27"/>
      <c r="I167" s="27"/>
    </row>
    <row r="168" spans="1:9" ht="12.2" customHeight="1">
      <c r="A168" s="13" t="s">
        <v>141</v>
      </c>
      <c r="B168" s="6" t="s">
        <v>80</v>
      </c>
      <c r="C168" s="47" t="s">
        <v>143</v>
      </c>
      <c r="D168" s="8">
        <v>38500</v>
      </c>
      <c r="E168" s="8">
        <f t="shared" si="26"/>
        <v>139.98599999999999</v>
      </c>
      <c r="F168" s="6">
        <f>ROUNDUP(G168*(0.38*2),2)</f>
        <v>3.03</v>
      </c>
      <c r="G168" s="6">
        <v>3.98</v>
      </c>
      <c r="H168" s="27"/>
      <c r="I168" s="27"/>
    </row>
    <row r="169" spans="1:9" ht="12.2" customHeight="1">
      <c r="A169" s="13" t="s">
        <v>141</v>
      </c>
      <c r="B169" s="6" t="s">
        <v>80</v>
      </c>
      <c r="C169" s="47" t="s">
        <v>144</v>
      </c>
      <c r="D169" s="8">
        <v>38500</v>
      </c>
      <c r="E169" s="8">
        <f t="shared" si="26"/>
        <v>145.06799999999998</v>
      </c>
      <c r="F169" s="6">
        <f>ROUNDUP(G169*(0.51*1.5),2)</f>
        <v>3.1399999999999997</v>
      </c>
      <c r="G169" s="6">
        <v>4.0999999999999996</v>
      </c>
      <c r="H169" s="27"/>
      <c r="I169" s="27"/>
    </row>
    <row r="170" spans="1:9" ht="12.2" customHeight="1">
      <c r="A170" s="13" t="s">
        <v>141</v>
      </c>
      <c r="B170" s="6" t="s">
        <v>80</v>
      </c>
      <c r="C170" s="47" t="s">
        <v>145</v>
      </c>
      <c r="D170" s="8">
        <v>38500</v>
      </c>
      <c r="E170" s="8">
        <f t="shared" si="26"/>
        <v>195.88800000000001</v>
      </c>
      <c r="F170" s="6">
        <f>ROUNDUP(G170*(0.51*2),2)</f>
        <v>4.24</v>
      </c>
      <c r="G170" s="6">
        <v>4.1500000000000004</v>
      </c>
      <c r="H170" s="27"/>
      <c r="I170" s="27"/>
    </row>
    <row r="171" spans="1:9" ht="12.2" customHeight="1">
      <c r="A171" s="13" t="s">
        <v>141</v>
      </c>
      <c r="B171" s="6" t="s">
        <v>80</v>
      </c>
      <c r="C171" s="47" t="s">
        <v>146</v>
      </c>
      <c r="D171" s="8">
        <v>38500</v>
      </c>
      <c r="E171" s="8">
        <f t="shared" si="26"/>
        <v>186.64800000000002</v>
      </c>
      <c r="F171" s="6">
        <f>ROUNDUP(G171*(0.64*1.5),2)</f>
        <v>4.04</v>
      </c>
      <c r="G171" s="6">
        <v>4.2</v>
      </c>
      <c r="H171" s="27"/>
      <c r="I171" s="27"/>
    </row>
    <row r="172" spans="1:9" ht="12.2" customHeight="1">
      <c r="A172" s="13" t="s">
        <v>74</v>
      </c>
      <c r="B172" s="6" t="s">
        <v>80</v>
      </c>
      <c r="C172" s="47" t="s">
        <v>146</v>
      </c>
      <c r="D172" s="8">
        <v>38500</v>
      </c>
      <c r="E172" s="8">
        <f t="shared" si="26"/>
        <v>284.12999999999994</v>
      </c>
      <c r="F172" s="6">
        <f>ROUNDUP(G172*(0.64*1.5),2)</f>
        <v>6.1499999999999995</v>
      </c>
      <c r="G172" s="6">
        <v>6.4</v>
      </c>
      <c r="H172" s="27"/>
      <c r="I172" s="27"/>
    </row>
    <row r="173" spans="1:9" ht="12.2" customHeight="1">
      <c r="A173" s="13" t="s">
        <v>147</v>
      </c>
      <c r="B173" s="6" t="s">
        <v>80</v>
      </c>
      <c r="C173" s="47" t="s">
        <v>148</v>
      </c>
      <c r="D173" s="8">
        <v>38500</v>
      </c>
      <c r="E173" s="8">
        <f t="shared" si="26"/>
        <v>189.42</v>
      </c>
      <c r="F173" s="6">
        <f>ROUNDUP(G173*(1*2),2)</f>
        <v>4.0999999999999996</v>
      </c>
      <c r="G173" s="6">
        <v>2.0499999999999998</v>
      </c>
      <c r="H173" s="27"/>
      <c r="I173" s="27"/>
    </row>
    <row r="174" spans="1:9" ht="12.2" customHeight="1">
      <c r="A174" s="13" t="s">
        <v>147</v>
      </c>
      <c r="B174" s="6" t="s">
        <v>80</v>
      </c>
      <c r="C174" s="47" t="s">
        <v>149</v>
      </c>
      <c r="D174" s="8">
        <v>38500</v>
      </c>
      <c r="E174" s="8">
        <f t="shared" si="26"/>
        <v>284.13</v>
      </c>
      <c r="F174" s="6">
        <f>ROUNDUP(G174*(1*3),2)</f>
        <v>6.15</v>
      </c>
      <c r="G174" s="6">
        <v>2.0499999999999998</v>
      </c>
      <c r="H174" s="27"/>
      <c r="I174" s="27"/>
    </row>
    <row r="175" spans="1:9" ht="12.2" customHeight="1">
      <c r="A175" s="13" t="s">
        <v>147</v>
      </c>
      <c r="B175" s="6" t="s">
        <v>80</v>
      </c>
      <c r="C175" s="47" t="s">
        <v>150</v>
      </c>
      <c r="D175" s="8">
        <v>38500</v>
      </c>
      <c r="E175" s="8">
        <f>(D175+D175*3%)/(1000/F175)</f>
        <v>487.75650000000002</v>
      </c>
      <c r="F175" s="6">
        <f t="shared" ref="F175:F180" si="27">ROUNDUP(G175*(2*3),2)</f>
        <v>12.3</v>
      </c>
      <c r="G175" s="6">
        <v>2.0499999999999998</v>
      </c>
      <c r="H175" s="27"/>
      <c r="I175" s="27"/>
    </row>
    <row r="176" spans="1:9" ht="12.2" customHeight="1">
      <c r="A176" s="13" t="s">
        <v>151</v>
      </c>
      <c r="B176" s="6" t="s">
        <v>80</v>
      </c>
      <c r="C176" s="47" t="s">
        <v>150</v>
      </c>
      <c r="D176" s="8">
        <v>38500</v>
      </c>
      <c r="E176" s="8">
        <f>(D176+D176*2%)/(1000/F176)</f>
        <v>742.20299999999997</v>
      </c>
      <c r="F176" s="6">
        <f t="shared" si="27"/>
        <v>18.899999999999999</v>
      </c>
      <c r="G176" s="6">
        <v>3.15</v>
      </c>
      <c r="H176" s="27"/>
      <c r="I176" s="27"/>
    </row>
    <row r="177" spans="1:9" ht="12.2" customHeight="1">
      <c r="A177" s="13" t="s">
        <v>152</v>
      </c>
      <c r="B177" s="6" t="s">
        <v>80</v>
      </c>
      <c r="C177" s="47" t="s">
        <v>150</v>
      </c>
      <c r="D177" s="8">
        <v>38500</v>
      </c>
      <c r="E177" s="8">
        <f>(D177+D177*3%)/(1000/F177)</f>
        <v>344.99849999999998</v>
      </c>
      <c r="F177" s="6">
        <f t="shared" si="27"/>
        <v>8.6999999999999993</v>
      </c>
      <c r="G177" s="6">
        <v>1.45</v>
      </c>
      <c r="H177" s="27"/>
      <c r="I177" s="27"/>
    </row>
    <row r="178" spans="1:9" ht="12.2" customHeight="1">
      <c r="A178" s="13" t="s">
        <v>153</v>
      </c>
      <c r="B178" s="6" t="s">
        <v>80</v>
      </c>
      <c r="C178" s="47" t="s">
        <v>150</v>
      </c>
      <c r="D178" s="8">
        <v>38500</v>
      </c>
      <c r="E178" s="8">
        <f>(D178+D178*2%)/(1000/F178)</f>
        <v>506.58300000000003</v>
      </c>
      <c r="F178" s="6">
        <f t="shared" si="27"/>
        <v>12.9</v>
      </c>
      <c r="G178" s="6">
        <v>2.15</v>
      </c>
      <c r="H178" s="27"/>
      <c r="I178" s="27"/>
    </row>
    <row r="179" spans="1:9" ht="12.2" customHeight="1">
      <c r="A179" s="13" t="s">
        <v>154</v>
      </c>
      <c r="B179" s="6" t="s">
        <v>80</v>
      </c>
      <c r="C179" s="47" t="s">
        <v>150</v>
      </c>
      <c r="D179" s="8">
        <v>38500</v>
      </c>
      <c r="E179" s="8">
        <f>(D179+D179*20%)/(1000/F179)</f>
        <v>291.06</v>
      </c>
      <c r="F179" s="6">
        <f t="shared" si="27"/>
        <v>6.3</v>
      </c>
      <c r="G179" s="6">
        <v>1.05</v>
      </c>
      <c r="H179" s="27"/>
      <c r="I179" s="27"/>
    </row>
    <row r="180" spans="1:9" ht="12.2" customHeight="1">
      <c r="A180" s="13" t="s">
        <v>155</v>
      </c>
      <c r="B180" s="6" t="s">
        <v>80</v>
      </c>
      <c r="C180" s="47" t="s">
        <v>150</v>
      </c>
      <c r="D180" s="8">
        <v>38500</v>
      </c>
      <c r="E180" s="8">
        <f>(D180+D180*10%)/(1000/F180)</f>
        <v>393.85500000000002</v>
      </c>
      <c r="F180" s="6">
        <f t="shared" si="27"/>
        <v>9.3000000000000007</v>
      </c>
      <c r="G180" s="6">
        <v>1.55</v>
      </c>
      <c r="H180" s="27"/>
      <c r="I180" s="27"/>
    </row>
    <row r="181" spans="1:9" ht="15" customHeight="1">
      <c r="G181" s="25"/>
      <c r="H181" s="26"/>
      <c r="I181" s="26"/>
    </row>
    <row r="182" spans="1:9">
      <c r="A182" s="24" t="s">
        <v>90</v>
      </c>
      <c r="G182" s="25"/>
      <c r="H182" s="26"/>
      <c r="I182" s="26"/>
    </row>
    <row r="183" spans="1:9">
      <c r="A183" s="24" t="s">
        <v>89</v>
      </c>
      <c r="G183" s="25"/>
      <c r="H183" s="26"/>
      <c r="I183" s="26"/>
    </row>
    <row r="184" spans="1:9">
      <c r="A184" s="24" t="s">
        <v>102</v>
      </c>
      <c r="G184" s="25"/>
      <c r="H184" s="26"/>
      <c r="I184" s="26"/>
    </row>
    <row r="185" spans="1:9">
      <c r="A185" s="24" t="s">
        <v>91</v>
      </c>
      <c r="G185" s="25"/>
    </row>
    <row r="186" spans="1:9">
      <c r="G186" s="25"/>
    </row>
    <row r="187" spans="1:9">
      <c r="G187" s="25"/>
    </row>
    <row r="188" spans="1:9">
      <c r="G188" s="25"/>
    </row>
    <row r="189" spans="1:9">
      <c r="G189" s="25"/>
    </row>
    <row r="190" spans="1:9">
      <c r="G190" s="25"/>
    </row>
    <row r="191" spans="1:9">
      <c r="G191" s="25"/>
    </row>
    <row r="192" spans="1:9">
      <c r="G192" s="25"/>
    </row>
    <row r="193" spans="7:7">
      <c r="G193" s="25"/>
    </row>
    <row r="194" spans="7:7">
      <c r="G194" s="25"/>
    </row>
    <row r="195" spans="7:7">
      <c r="G195" s="25"/>
    </row>
    <row r="196" spans="7:7">
      <c r="G196"/>
    </row>
    <row r="197" spans="7:7">
      <c r="G197"/>
    </row>
    <row r="198" spans="7:7">
      <c r="G198"/>
    </row>
    <row r="199" spans="7:7">
      <c r="G199"/>
    </row>
    <row r="200" spans="7:7">
      <c r="G200"/>
    </row>
    <row r="201" spans="7:7">
      <c r="G201"/>
    </row>
    <row r="202" spans="7:7">
      <c r="G202"/>
    </row>
    <row r="203" spans="7:7">
      <c r="G203"/>
    </row>
    <row r="204" spans="7:7">
      <c r="G204"/>
    </row>
    <row r="205" spans="7:7">
      <c r="G205"/>
    </row>
    <row r="206" spans="7:7">
      <c r="G206"/>
    </row>
    <row r="207" spans="7:7">
      <c r="G207"/>
    </row>
    <row r="208" spans="7:7">
      <c r="G208"/>
    </row>
    <row r="209" spans="7:7">
      <c r="G209"/>
    </row>
    <row r="210" spans="7:7">
      <c r="G210"/>
    </row>
    <row r="211" spans="7:7">
      <c r="G211"/>
    </row>
    <row r="212" spans="7:7">
      <c r="G212"/>
    </row>
    <row r="213" spans="7:7">
      <c r="G213"/>
    </row>
    <row r="214" spans="7:7">
      <c r="G214"/>
    </row>
    <row r="215" spans="7:7">
      <c r="G215"/>
    </row>
    <row r="216" spans="7:7">
      <c r="G216"/>
    </row>
    <row r="217" spans="7:7">
      <c r="G217"/>
    </row>
    <row r="218" spans="7:7">
      <c r="G218"/>
    </row>
    <row r="219" spans="7:7">
      <c r="G219"/>
    </row>
    <row r="220" spans="7:7">
      <c r="G220"/>
    </row>
    <row r="221" spans="7:7">
      <c r="G221"/>
    </row>
    <row r="222" spans="7:7">
      <c r="G222"/>
    </row>
    <row r="223" spans="7:7">
      <c r="G223"/>
    </row>
    <row r="224" spans="7:7">
      <c r="G224"/>
    </row>
    <row r="225" spans="7:7">
      <c r="G225"/>
    </row>
    <row r="226" spans="7:7">
      <c r="G226"/>
    </row>
    <row r="227" spans="7:7">
      <c r="G227"/>
    </row>
    <row r="228" spans="7:7">
      <c r="G228"/>
    </row>
    <row r="229" spans="7:7">
      <c r="G229"/>
    </row>
    <row r="230" spans="7:7">
      <c r="G230"/>
    </row>
    <row r="231" spans="7:7">
      <c r="G231"/>
    </row>
    <row r="232" spans="7:7">
      <c r="G232"/>
    </row>
    <row r="233" spans="7:7">
      <c r="G233"/>
    </row>
    <row r="234" spans="7:7">
      <c r="G234"/>
    </row>
    <row r="235" spans="7:7">
      <c r="G235"/>
    </row>
    <row r="236" spans="7:7">
      <c r="G236"/>
    </row>
    <row r="237" spans="7:7">
      <c r="G237"/>
    </row>
    <row r="238" spans="7:7">
      <c r="G238"/>
    </row>
    <row r="239" spans="7:7">
      <c r="G239"/>
    </row>
    <row r="240" spans="7:7">
      <c r="G240"/>
    </row>
    <row r="241" spans="7:7">
      <c r="G241"/>
    </row>
    <row r="242" spans="7:7">
      <c r="G242"/>
    </row>
    <row r="243" spans="7:7">
      <c r="G243"/>
    </row>
    <row r="244" spans="7:7">
      <c r="G244"/>
    </row>
    <row r="245" spans="7:7">
      <c r="G245"/>
    </row>
    <row r="246" spans="7:7">
      <c r="G246"/>
    </row>
    <row r="247" spans="7:7">
      <c r="G247"/>
    </row>
    <row r="248" spans="7:7">
      <c r="G248"/>
    </row>
    <row r="249" spans="7:7">
      <c r="G249"/>
    </row>
    <row r="250" spans="7:7">
      <c r="G250"/>
    </row>
    <row r="251" spans="7:7">
      <c r="G251"/>
    </row>
    <row r="252" spans="7:7">
      <c r="G252"/>
    </row>
    <row r="253" spans="7:7">
      <c r="G253"/>
    </row>
    <row r="254" spans="7:7">
      <c r="G254"/>
    </row>
    <row r="255" spans="7:7">
      <c r="G255"/>
    </row>
    <row r="256" spans="7:7">
      <c r="G256"/>
    </row>
    <row r="257" spans="7:7">
      <c r="G257"/>
    </row>
    <row r="258" spans="7:7">
      <c r="G258"/>
    </row>
    <row r="259" spans="7:7">
      <c r="G259"/>
    </row>
    <row r="260" spans="7:7">
      <c r="G260"/>
    </row>
    <row r="261" spans="7:7">
      <c r="G261"/>
    </row>
    <row r="262" spans="7:7">
      <c r="G262"/>
    </row>
    <row r="263" spans="7:7">
      <c r="G263"/>
    </row>
    <row r="264" spans="7:7">
      <c r="G264"/>
    </row>
    <row r="265" spans="7:7">
      <c r="G265"/>
    </row>
    <row r="266" spans="7:7">
      <c r="G266"/>
    </row>
    <row r="267" spans="7:7">
      <c r="G267"/>
    </row>
    <row r="268" spans="7:7">
      <c r="G268"/>
    </row>
    <row r="269" spans="7:7">
      <c r="G269"/>
    </row>
    <row r="270" spans="7:7">
      <c r="G270"/>
    </row>
    <row r="271" spans="7:7">
      <c r="G271"/>
    </row>
    <row r="272" spans="7:7">
      <c r="G272"/>
    </row>
    <row r="273" spans="7:7">
      <c r="G273"/>
    </row>
    <row r="274" spans="7:7">
      <c r="G274"/>
    </row>
    <row r="275" spans="7:7">
      <c r="G275"/>
    </row>
    <row r="276" spans="7:7">
      <c r="G276"/>
    </row>
    <row r="277" spans="7:7">
      <c r="G277"/>
    </row>
    <row r="278" spans="7:7">
      <c r="G278"/>
    </row>
    <row r="279" spans="7:7">
      <c r="G279"/>
    </row>
    <row r="280" spans="7:7">
      <c r="G280"/>
    </row>
    <row r="281" spans="7:7">
      <c r="G281"/>
    </row>
    <row r="282" spans="7:7">
      <c r="G282"/>
    </row>
    <row r="283" spans="7:7">
      <c r="G283"/>
    </row>
    <row r="284" spans="7:7">
      <c r="G284"/>
    </row>
    <row r="285" spans="7:7">
      <c r="G285"/>
    </row>
    <row r="286" spans="7:7">
      <c r="G286"/>
    </row>
    <row r="287" spans="7:7">
      <c r="G287"/>
    </row>
    <row r="288" spans="7:7">
      <c r="G288"/>
    </row>
    <row r="289" spans="7:7">
      <c r="G289"/>
    </row>
    <row r="290" spans="7:7">
      <c r="G290"/>
    </row>
    <row r="291" spans="7:7">
      <c r="G291"/>
    </row>
    <row r="292" spans="7:7">
      <c r="G292"/>
    </row>
    <row r="293" spans="7:7">
      <c r="G293"/>
    </row>
    <row r="294" spans="7:7">
      <c r="G294"/>
    </row>
    <row r="295" spans="7:7">
      <c r="G295"/>
    </row>
    <row r="296" spans="7:7">
      <c r="G296"/>
    </row>
    <row r="297" spans="7:7">
      <c r="G297"/>
    </row>
    <row r="298" spans="7:7">
      <c r="G298"/>
    </row>
  </sheetData>
  <sheetProtection deleteColumns="0" deleteRows="0"/>
  <mergeCells count="5">
    <mergeCell ref="C2:F2"/>
    <mergeCell ref="C5:F5"/>
    <mergeCell ref="C7:D7"/>
    <mergeCell ref="C3:G3"/>
    <mergeCell ref="C4:F4"/>
  </mergeCells>
  <pageMargins left="0.6875" right="0.25" top="0.40625" bottom="0.57291666666666663" header="0.3" footer="0.3"/>
  <pageSetup paperSize="9" orientation="portrait" r:id="rId1"/>
  <ignoredErrors>
    <ignoredError sqref="F74 E176:E177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ОКРУГВВЕРХ</vt:lpstr>
    </vt:vector>
  </TitlesOfParts>
  <Company>Ya Blondinko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</dc:creator>
  <cp:lastModifiedBy>ACER</cp:lastModifiedBy>
  <cp:lastPrinted>2015-03-19T04:50:12Z</cp:lastPrinted>
  <dcterms:created xsi:type="dcterms:W3CDTF">2014-06-25T03:37:59Z</dcterms:created>
  <dcterms:modified xsi:type="dcterms:W3CDTF">2016-05-12T06:10:09Z</dcterms:modified>
</cp:coreProperties>
</file>