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firstSheet="1" activeTab="3"/>
  </bookViews>
  <sheets>
    <sheet name="Данные для расчётов" sheetId="4" r:id="rId1"/>
    <sheet name="Расчёт инвест капитала" sheetId="5" r:id="rId2"/>
    <sheet name="План на буд периоды" sheetId="7" r:id="rId3"/>
    <sheet name="Факт прошлых периодов" sheetId="6" r:id="rId4"/>
    <sheet name="Фактический баланс на пред ОД" sheetId="8" r:id="rId5"/>
    <sheet name="Прогнозный баланс" sheetId="9" r:id="rId6"/>
    <sheet name="План ДДС" sheetId="1" r:id="rId7"/>
    <sheet name="Показатели деятельности" sheetId="2" r:id="rId8"/>
    <sheet name="Лист3" sheetId="3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F33" i="6"/>
  <c r="G33" i="6"/>
  <c r="H33" i="6"/>
  <c r="I33" i="6"/>
  <c r="J33" i="6"/>
  <c r="K33" i="6"/>
  <c r="L33" i="6"/>
  <c r="M33" i="6"/>
  <c r="N33" i="6"/>
  <c r="O33" i="6"/>
  <c r="D33" i="6"/>
  <c r="E32" i="6"/>
  <c r="F32" i="6"/>
  <c r="G32" i="6"/>
  <c r="H32" i="6"/>
  <c r="I32" i="6"/>
  <c r="J32" i="6"/>
  <c r="K32" i="6"/>
  <c r="L32" i="6"/>
  <c r="M32" i="6"/>
  <c r="N32" i="6"/>
  <c r="O32" i="6"/>
  <c r="D32" i="6"/>
  <c r="K19" i="7"/>
  <c r="I19" i="7"/>
  <c r="J18" i="7"/>
  <c r="K18" i="7"/>
  <c r="L18" i="7"/>
  <c r="I18" i="7"/>
  <c r="E6" i="7" l="1"/>
  <c r="F6" i="7"/>
  <c r="G6" i="7"/>
  <c r="D6" i="7"/>
  <c r="E14" i="6"/>
  <c r="F14" i="6"/>
  <c r="G14" i="6"/>
  <c r="H14" i="6"/>
  <c r="I14" i="6"/>
  <c r="J14" i="6"/>
  <c r="K14" i="6"/>
  <c r="L14" i="6"/>
  <c r="M14" i="6"/>
  <c r="N14" i="6"/>
  <c r="O14" i="6"/>
  <c r="D14" i="6"/>
  <c r="E10" i="6"/>
  <c r="F10" i="6"/>
  <c r="G10" i="6"/>
  <c r="H10" i="6"/>
  <c r="I10" i="6"/>
  <c r="J10" i="6"/>
  <c r="K10" i="6"/>
  <c r="L10" i="6"/>
  <c r="M10" i="6"/>
  <c r="N10" i="6"/>
  <c r="O10" i="6"/>
  <c r="D10" i="6"/>
  <c r="E6" i="6"/>
  <c r="F6" i="6"/>
  <c r="G6" i="6"/>
  <c r="H6" i="6"/>
  <c r="I6" i="6"/>
  <c r="J6" i="6"/>
  <c r="K6" i="6"/>
  <c r="L6" i="6"/>
  <c r="M6" i="6"/>
  <c r="N6" i="6"/>
  <c r="O6" i="6"/>
  <c r="D6" i="6"/>
  <c r="C12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8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4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0" i="1"/>
  <c r="G28" i="7" l="1"/>
  <c r="F28" i="7"/>
  <c r="E28" i="7"/>
  <c r="D28" i="7"/>
  <c r="G14" i="7"/>
  <c r="F14" i="7"/>
  <c r="E14" i="7"/>
  <c r="D14" i="7"/>
  <c r="G10" i="7"/>
  <c r="F10" i="7"/>
  <c r="E10" i="7"/>
  <c r="D10" i="7"/>
  <c r="G18" i="7"/>
  <c r="Q32" i="1"/>
  <c r="R32" i="1"/>
  <c r="S32" i="1"/>
  <c r="P32" i="1"/>
  <c r="P42" i="1"/>
  <c r="Q42" i="1"/>
  <c r="R42" i="1"/>
  <c r="S42" i="1"/>
  <c r="O28" i="6"/>
  <c r="N7" i="8" s="1"/>
  <c r="N28" i="6"/>
  <c r="M7" i="8" s="1"/>
  <c r="M28" i="6"/>
  <c r="L7" i="8" s="1"/>
  <c r="L28" i="6"/>
  <c r="K7" i="8" s="1"/>
  <c r="K28" i="6"/>
  <c r="J7" i="8" s="1"/>
  <c r="J28" i="6"/>
  <c r="I7" i="8" s="1"/>
  <c r="I28" i="6"/>
  <c r="H7" i="8" s="1"/>
  <c r="H28" i="6"/>
  <c r="G7" i="8" s="1"/>
  <c r="G28" i="6"/>
  <c r="F7" i="8" s="1"/>
  <c r="F28" i="6"/>
  <c r="E7" i="8" s="1"/>
  <c r="E28" i="6"/>
  <c r="D7" i="8" s="1"/>
  <c r="D28" i="6"/>
  <c r="C7" i="8" s="1"/>
  <c r="N18" i="6"/>
  <c r="L18" i="6"/>
  <c r="K18" i="6"/>
  <c r="J18" i="6"/>
  <c r="I18" i="6"/>
  <c r="F18" i="6"/>
  <c r="D18" i="6"/>
  <c r="C11" i="5"/>
  <c r="G8" i="3"/>
  <c r="H8" i="3"/>
  <c r="I8" i="3"/>
  <c r="J8" i="3"/>
  <c r="K8" i="3"/>
  <c r="L8" i="3"/>
  <c r="M8" i="3"/>
  <c r="N8" i="3"/>
  <c r="O8" i="3"/>
  <c r="P8" i="3"/>
  <c r="Q8" i="3"/>
  <c r="F8" i="3"/>
  <c r="F18" i="7" l="1"/>
  <c r="F29" i="7" s="1"/>
  <c r="F30" i="7" s="1"/>
  <c r="D18" i="7"/>
  <c r="D29" i="7" s="1"/>
  <c r="D30" i="7" s="1"/>
  <c r="E18" i="7"/>
  <c r="E29" i="7" s="1"/>
  <c r="E30" i="7" s="1"/>
  <c r="C5" i="8"/>
  <c r="C9" i="8"/>
  <c r="K5" i="8"/>
  <c r="K9" i="8"/>
  <c r="H18" i="6"/>
  <c r="H5" i="8"/>
  <c r="H9" i="8"/>
  <c r="E18" i="6"/>
  <c r="E29" i="6" s="1"/>
  <c r="E30" i="6" s="1"/>
  <c r="M18" i="6"/>
  <c r="E5" i="8"/>
  <c r="E9" i="8"/>
  <c r="I5" i="8"/>
  <c r="I9" i="8"/>
  <c r="M5" i="8"/>
  <c r="M9" i="8"/>
  <c r="J5" i="8"/>
  <c r="J9" i="8"/>
  <c r="G18" i="6"/>
  <c r="O18" i="6"/>
  <c r="Q43" i="1"/>
  <c r="Q44" i="1" s="1"/>
  <c r="P43" i="1"/>
  <c r="P44" i="1" s="1"/>
  <c r="G29" i="7"/>
  <c r="G30" i="7" s="1"/>
  <c r="S43" i="1"/>
  <c r="S44" i="1" s="1"/>
  <c r="R43" i="1"/>
  <c r="R44" i="1" s="1"/>
  <c r="L29" i="6"/>
  <c r="L30" i="6" s="1"/>
  <c r="I29" i="6"/>
  <c r="I30" i="6" s="1"/>
  <c r="K29" i="6"/>
  <c r="K30" i="6" s="1"/>
  <c r="D29" i="6"/>
  <c r="D30" i="6" s="1"/>
  <c r="H29" i="6"/>
  <c r="H30" i="6" s="1"/>
  <c r="F29" i="6"/>
  <c r="F30" i="6" s="1"/>
  <c r="N29" i="6"/>
  <c r="N30" i="6" s="1"/>
  <c r="M29" i="6"/>
  <c r="M30" i="6" s="1"/>
  <c r="J29" i="6"/>
  <c r="J30" i="6" s="1"/>
  <c r="B11" i="3"/>
  <c r="B10" i="3"/>
  <c r="B9" i="3"/>
  <c r="B5" i="3"/>
  <c r="D60" i="1"/>
  <c r="D5" i="8" l="1"/>
  <c r="D9" i="8"/>
  <c r="K10" i="8"/>
  <c r="K11" i="8" s="1"/>
  <c r="N5" i="8"/>
  <c r="N9" i="8"/>
  <c r="M10" i="8"/>
  <c r="M11" i="8" s="1"/>
  <c r="E10" i="8"/>
  <c r="E11" i="8" s="1"/>
  <c r="H10" i="8"/>
  <c r="H11" i="8" s="1"/>
  <c r="O29" i="6"/>
  <c r="O30" i="6" s="1"/>
  <c r="F5" i="8"/>
  <c r="F9" i="8"/>
  <c r="C10" i="8"/>
  <c r="C11" i="8" s="1"/>
  <c r="G29" i="6"/>
  <c r="G30" i="6" s="1"/>
  <c r="J10" i="8"/>
  <c r="J11" i="8" s="1"/>
  <c r="I10" i="8"/>
  <c r="I11" i="8" s="1"/>
  <c r="L5" i="8"/>
  <c r="L9" i="8"/>
  <c r="G5" i="8"/>
  <c r="G9" i="8"/>
  <c r="E42" i="1"/>
  <c r="F42" i="1"/>
  <c r="G42" i="1"/>
  <c r="H42" i="1"/>
  <c r="I42" i="1"/>
  <c r="J42" i="1"/>
  <c r="K42" i="1"/>
  <c r="L42" i="1"/>
  <c r="M42" i="1"/>
  <c r="N42" i="1"/>
  <c r="O42" i="1"/>
  <c r="D42" i="1"/>
  <c r="P65" i="1"/>
  <c r="Q65" i="1"/>
  <c r="R65" i="1"/>
  <c r="S65" i="1"/>
  <c r="P64" i="1"/>
  <c r="Q64" i="1"/>
  <c r="R64" i="1"/>
  <c r="S64" i="1"/>
  <c r="E63" i="1"/>
  <c r="F63" i="1"/>
  <c r="G63" i="1"/>
  <c r="H63" i="1"/>
  <c r="I63" i="1"/>
  <c r="J63" i="1"/>
  <c r="K63" i="1"/>
  <c r="L63" i="1"/>
  <c r="M63" i="1"/>
  <c r="N63" i="1"/>
  <c r="O63" i="1"/>
  <c r="D63" i="1"/>
  <c r="D77" i="1" s="1"/>
  <c r="D78" i="1" s="1"/>
  <c r="E50" i="1" s="1"/>
  <c r="E65" i="1"/>
  <c r="F65" i="1"/>
  <c r="G65" i="1"/>
  <c r="H65" i="1"/>
  <c r="I65" i="1"/>
  <c r="J65" i="1"/>
  <c r="K65" i="1"/>
  <c r="L65" i="1"/>
  <c r="M65" i="1"/>
  <c r="N65" i="1"/>
  <c r="O65" i="1"/>
  <c r="D65" i="1"/>
  <c r="E64" i="1"/>
  <c r="F64" i="1"/>
  <c r="G64" i="1"/>
  <c r="H64" i="1"/>
  <c r="I32" i="1"/>
  <c r="J32" i="1"/>
  <c r="K64" i="1"/>
  <c r="L64" i="1"/>
  <c r="M32" i="1"/>
  <c r="N32" i="1"/>
  <c r="O64" i="1"/>
  <c r="D64" i="1"/>
  <c r="L10" i="8" l="1"/>
  <c r="L11" i="8" s="1"/>
  <c r="F10" i="8"/>
  <c r="F11" i="8" s="1"/>
  <c r="G10" i="8"/>
  <c r="G11" i="8" s="1"/>
  <c r="N10" i="8"/>
  <c r="N11" i="8" s="1"/>
  <c r="D10" i="8"/>
  <c r="D11" i="8" s="1"/>
  <c r="O77" i="1"/>
  <c r="K77" i="1"/>
  <c r="G77" i="1"/>
  <c r="G78" i="1" s="1"/>
  <c r="H50" i="1" s="1"/>
  <c r="F77" i="1"/>
  <c r="F78" i="1" s="1"/>
  <c r="G50" i="1" s="1"/>
  <c r="H78" i="1" s="1"/>
  <c r="I50" i="1" s="1"/>
  <c r="M77" i="1"/>
  <c r="E77" i="1"/>
  <c r="E78" i="1" s="1"/>
  <c r="F50" i="1" s="1"/>
  <c r="L77" i="1"/>
  <c r="H77" i="1"/>
  <c r="Q63" i="1"/>
  <c r="Q77" i="1" s="1"/>
  <c r="M64" i="1"/>
  <c r="I64" i="1"/>
  <c r="I77" i="1" s="1"/>
  <c r="P63" i="1"/>
  <c r="P77" i="1" s="1"/>
  <c r="S63" i="1"/>
  <c r="S77" i="1" s="1"/>
  <c r="R63" i="1"/>
  <c r="R77" i="1" s="1"/>
  <c r="N64" i="1"/>
  <c r="N77" i="1" s="1"/>
  <c r="J64" i="1"/>
  <c r="J77" i="1" s="1"/>
  <c r="N43" i="1"/>
  <c r="N44" i="1" s="1"/>
  <c r="J43" i="1"/>
  <c r="J44" i="1" s="1"/>
  <c r="M43" i="1"/>
  <c r="M44" i="1" s="1"/>
  <c r="I43" i="1"/>
  <c r="I44" i="1" s="1"/>
  <c r="D32" i="1"/>
  <c r="L32" i="1"/>
  <c r="H32" i="1"/>
  <c r="O32" i="1"/>
  <c r="G32" i="1"/>
  <c r="F32" i="1"/>
  <c r="K32" i="1"/>
  <c r="E32" i="1"/>
  <c r="I78" i="1" l="1"/>
  <c r="J50" i="1" s="1"/>
  <c r="K78" i="1" s="1"/>
  <c r="L50" i="1" s="1"/>
  <c r="M78" i="1" s="1"/>
  <c r="N50" i="1" s="1"/>
  <c r="O78" i="1" s="1"/>
  <c r="P50" i="1" s="1"/>
  <c r="J78" i="1"/>
  <c r="K50" i="1" s="1"/>
  <c r="L78" i="1" s="1"/>
  <c r="M50" i="1" s="1"/>
  <c r="N78" i="1" s="1"/>
  <c r="O50" i="1" s="1"/>
  <c r="P78" i="1" s="1"/>
  <c r="Q50" i="1" s="1"/>
  <c r="R78" i="1" s="1"/>
  <c r="S50" i="1" s="1"/>
  <c r="Q78" i="1"/>
  <c r="R50" i="1" s="1"/>
  <c r="S78" i="1" s="1"/>
  <c r="L43" i="1"/>
  <c r="L44" i="1" s="1"/>
  <c r="O43" i="1"/>
  <c r="O44" i="1" s="1"/>
  <c r="K43" i="1"/>
  <c r="K44" i="1" s="1"/>
  <c r="H43" i="1"/>
  <c r="H44" i="1" s="1"/>
  <c r="F43" i="1"/>
  <c r="F44" i="1" s="1"/>
  <c r="E43" i="1"/>
  <c r="E44" i="1" s="1"/>
  <c r="G43" i="1"/>
  <c r="G44" i="1" s="1"/>
  <c r="D43" i="1"/>
  <c r="D44" i="1" s="1"/>
</calcChain>
</file>

<file path=xl/sharedStrings.xml><?xml version="1.0" encoding="utf-8"?>
<sst xmlns="http://schemas.openxmlformats.org/spreadsheetml/2006/main" count="295" uniqueCount="119">
  <si>
    <t>План капиталовложений в проект</t>
  </si>
  <si>
    <t>№ п/п</t>
  </si>
  <si>
    <t>Наименование показателя</t>
  </si>
  <si>
    <t>2021г.</t>
  </si>
  <si>
    <t>2022г.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</si>
  <si>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</si>
  <si>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</si>
  <si>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</si>
  <si>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</si>
  <si>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</si>
  <si>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</si>
  <si>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</si>
  <si>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</si>
  <si>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</si>
  <si>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</si>
  <si>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</si>
  <si>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</si>
  <si>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1 квартал</t>
  </si>
  <si>
    <t>2 квартал</t>
  </si>
  <si>
    <t>3 квартал</t>
  </si>
  <si>
    <t>4 квартал</t>
  </si>
  <si>
    <t>Регистрация ИП</t>
  </si>
  <si>
    <t>Помещение студии*</t>
  </si>
  <si>
    <t>Техническое оборудование</t>
  </si>
  <si>
    <t>Канцелярия</t>
  </si>
  <si>
    <t>Раздаточный материал</t>
  </si>
  <si>
    <t>Рекламная кампания</t>
  </si>
  <si>
    <t xml:space="preserve">Книги учёта </t>
  </si>
  <si>
    <t>Online-касса</t>
  </si>
  <si>
    <t>Итого</t>
  </si>
  <si>
    <t>Декорация помещения</t>
  </si>
  <si>
    <t>*</t>
  </si>
  <si>
    <t>по договору о безвозмездном пользовании</t>
  </si>
  <si>
    <t>Всего, руб.</t>
  </si>
  <si>
    <t>План доходов и расходов</t>
  </si>
  <si>
    <t>объём услуг</t>
  </si>
  <si>
    <r>
      <t xml:space="preserve">Доходы, </t>
    </r>
    <r>
      <rPr>
        <b/>
        <i/>
        <sz val="11"/>
        <color theme="1"/>
        <rFont val="Calibri"/>
        <family val="2"/>
        <charset val="204"/>
        <scheme val="minor"/>
      </rPr>
      <t>в том числе:</t>
    </r>
  </si>
  <si>
    <t>Итого доходов</t>
  </si>
  <si>
    <r>
      <rPr>
        <b/>
        <sz val="11"/>
        <color theme="1"/>
        <rFont val="Calibri"/>
        <family val="2"/>
        <charset val="204"/>
        <scheme val="minor"/>
      </rPr>
      <t>Расходы</t>
    </r>
    <r>
      <rPr>
        <b/>
        <i/>
        <sz val="11"/>
        <color theme="1"/>
        <rFont val="Calibri"/>
        <family val="2"/>
        <charset val="204"/>
        <scheme val="minor"/>
      </rPr>
      <t>, в том числе:</t>
    </r>
  </si>
  <si>
    <t>Декорации</t>
  </si>
  <si>
    <t>Электроэнергия</t>
  </si>
  <si>
    <t>Страховые взносы</t>
  </si>
  <si>
    <t>Прочие расходы</t>
  </si>
  <si>
    <t>Итого расходов</t>
  </si>
  <si>
    <t>Налог УСН(15% "доходы-расходы")</t>
  </si>
  <si>
    <t>Чистая прибыль</t>
  </si>
  <si>
    <t>Остаток денежных средств на начало периода</t>
  </si>
  <si>
    <t>Источники финансирования</t>
  </si>
  <si>
    <t>Всего,руб.</t>
  </si>
  <si>
    <t>Капиталовложения в проект</t>
  </si>
  <si>
    <t>Итого капиталовложений</t>
  </si>
  <si>
    <t>Займ у родителей под процентную ставку 3% на 2 месяца</t>
  </si>
  <si>
    <t>Торговая деятельность</t>
  </si>
  <si>
    <t>ПРИТОКИ</t>
  </si>
  <si>
    <t>ОТТОКИ</t>
  </si>
  <si>
    <t>Результат торговой деятельности</t>
  </si>
  <si>
    <t>Остаток денежный средств на конец периода</t>
  </si>
  <si>
    <t xml:space="preserve">Задолжность </t>
  </si>
  <si>
    <t>Показатели деятельности</t>
  </si>
  <si>
    <t>Полные инвестиции в проект(стартовые +оборотные),руб.</t>
  </si>
  <si>
    <t>Простой период окупаемости, мес.</t>
  </si>
  <si>
    <t>инвестиции</t>
  </si>
  <si>
    <t>чистая прибыль</t>
  </si>
  <si>
    <t>Чистый дисконтированный доход(NPV)</t>
  </si>
  <si>
    <t>операционный денежный поток</t>
  </si>
  <si>
    <t>Рентабельность продаж</t>
  </si>
  <si>
    <t>ставка дисконтирования,%</t>
  </si>
  <si>
    <t>Индекс прибыльности(IP),руб.</t>
  </si>
  <si>
    <t>Технико-экономическое обоснования проекта</t>
  </si>
  <si>
    <t>Движение денежных средств</t>
  </si>
  <si>
    <t>Расчёт точки безубыточности</t>
  </si>
  <si>
    <t>Показатель</t>
  </si>
  <si>
    <t>Объём услуги</t>
  </si>
  <si>
    <t>Выручка</t>
  </si>
  <si>
    <t>Постоянные затраты</t>
  </si>
  <si>
    <t>Переменные затраты</t>
  </si>
  <si>
    <t>Общие затраты</t>
  </si>
  <si>
    <t>Выручка всего, руб.</t>
  </si>
  <si>
    <t>Постоянные затраты, среднемес., руб.</t>
  </si>
  <si>
    <t>Переменные затраты всего, руб.</t>
  </si>
  <si>
    <t>Цена за единицу услуги, руб.</t>
  </si>
  <si>
    <t>Средние переменные издержки</t>
  </si>
  <si>
    <t>Точка безубыточности, руб.</t>
  </si>
  <si>
    <t>Точка безубыточности, усл. ед.</t>
  </si>
  <si>
    <t>Услуга всего, усл. ед.</t>
  </si>
  <si>
    <t>Оплата труда</t>
  </si>
  <si>
    <t>Наименование показателя расчёта</t>
  </si>
  <si>
    <t>Еденица измерения</t>
  </si>
  <si>
    <t>Величина</t>
  </si>
  <si>
    <t>Ставка налога при упрощённой системе налогооблажения (доходы минус расходы)</t>
  </si>
  <si>
    <t>%</t>
  </si>
  <si>
    <t>Страховые взносы во внебюджетные фонды (в т.ч. пенсионный фонд-22%; фонд обязательного медицинского страхования-5,1%; фонд социального страхования-2,9%)</t>
  </si>
  <si>
    <t>Количество сотрудников</t>
  </si>
  <si>
    <t>чел.</t>
  </si>
  <si>
    <t>Ставка дисконтирования</t>
  </si>
  <si>
    <t>Данные для расчётов</t>
  </si>
  <si>
    <t>Расчёт инвестиционного капитала</t>
  </si>
  <si>
    <t>на основании договора безвозмездного пользования</t>
  </si>
  <si>
    <t>Факт доходов и расходов 2021г.</t>
  </si>
  <si>
    <t>План доходов и расходов на будущие периоды</t>
  </si>
  <si>
    <t>Выручка от оказания услуг всего, руб.</t>
  </si>
  <si>
    <t>Расходы всего, руб.</t>
  </si>
  <si>
    <t>Прибыль от реализации услуг, руб.</t>
  </si>
  <si>
    <t>Чистая прибыль, руб.</t>
  </si>
  <si>
    <t>Налог УСН(15%"доходы-расходы"),руб.</t>
  </si>
  <si>
    <t>Фактический баланс 2021г.</t>
  </si>
  <si>
    <t>Прогнозный баланс 2022г.</t>
  </si>
  <si>
    <t>2023г.</t>
  </si>
  <si>
    <t>Помещение офиса</t>
  </si>
  <si>
    <t>Оборудование для call центра</t>
  </si>
  <si>
    <t>Тариф 1</t>
  </si>
  <si>
    <t>Тариф 2</t>
  </si>
  <si>
    <t>Тариф 3</t>
  </si>
  <si>
    <t>стоимость тарифа</t>
  </si>
  <si>
    <t xml:space="preserve"> Оборудование для call центра</t>
  </si>
  <si>
    <t>Велосипеды</t>
  </si>
  <si>
    <t>ТО велосипедов</t>
  </si>
  <si>
    <t>ТО великов</t>
  </si>
  <si>
    <t>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</si>
</sst>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р_."/>
    <numFmt numFmtId="165" formatCode="#,##0\ _р_."/>
    <numFmt numFmtId="166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2" borderId="1" xfId="1" applyBorder="1" applyAlignment="1">
      <alignment horizontal="center" vertical="center"/>
    </xf>
    <xf numFmtId="0" fontId="1" fillId="3" borderId="1" xfId="2" applyBorder="1"/>
    <xf numFmtId="0" fontId="4" fillId="0" borderId="1" xfId="0" applyFont="1" applyBorder="1"/>
    <xf numFmtId="0" fontId="3" fillId="4" borderId="1" xfId="3" applyBorder="1"/>
    <xf numFmtId="0" fontId="5" fillId="0" borderId="1" xfId="0" applyFont="1" applyBorder="1" applyAlignment="1">
      <alignment horizontal="center"/>
    </xf>
    <xf numFmtId="165" fontId="1" fillId="3" borderId="1" xfId="2" applyNumberFormat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165" fontId="3" fillId="4" borderId="1" xfId="3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Fill="1" applyBorder="1"/>
    <xf numFmtId="0" fontId="2" fillId="0" borderId="1" xfId="0" applyFont="1" applyBorder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left"/>
    </xf>
    <xf numFmtId="0" fontId="0" fillId="0" borderId="1" xfId="0" applyFill="1" applyBorder="1"/>
    <xf numFmtId="0" fontId="2" fillId="0" borderId="1" xfId="0" applyFont="1" applyFill="1" applyBorder="1"/>
    <xf numFmtId="165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1" xfId="4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65" fontId="0" fillId="0" borderId="0" xfId="0" applyNumberFormat="1"/>
    <xf numFmtId="40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2" borderId="1" xfId="1" applyBorder="1"/>
    <xf numFmtId="0" fontId="3" fillId="2" borderId="1" xfId="1" applyBorder="1" applyAlignment="1">
      <alignment horizontal="center"/>
    </xf>
    <xf numFmtId="0" fontId="0" fillId="3" borderId="1" xfId="2" applyFont="1" applyBorder="1"/>
    <xf numFmtId="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166" fontId="0" fillId="0" borderId="1" xfId="0" applyNumberFormat="1" applyBorder="1" applyAlignment="1">
      <alignment horizontal="left" vertical="center"/>
    </xf>
    <xf numFmtId="0" fontId="0" fillId="5" borderId="1" xfId="4" applyFont="1" applyBorder="1" applyAlignment="1">
      <alignment horizontal="center" vertical="center"/>
    </xf>
    <xf numFmtId="165" fontId="0" fillId="0" borderId="1" xfId="0" applyNumberFormat="1" applyBorder="1"/>
    <xf numFmtId="0" fontId="0" fillId="0" borderId="0" xfId="0" applyAlignment="1">
      <alignment horizontal="center" vertical="center"/>
    </xf>
    <xf numFmtId="0" fontId="0" fillId="3" borderId="1" xfId="2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5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3" borderId="6" xfId="2" applyFont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Border="1" applyAlignment="1"/>
    <xf numFmtId="0" fontId="0" fillId="0" borderId="0" xfId="0" applyAlignment="1"/>
    <xf numFmtId="0" fontId="2" fillId="0" borderId="0" xfId="0" applyFont="1" applyAlignment="1"/>
    <xf numFmtId="164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5">
    <cellStyle name="20% - Акцент1" xfId="2" builtinId="30"/>
    <cellStyle name="40% - Акцент1" xfId="4" builtinId="31"/>
    <cellStyle name="60% - Акцент1" xfId="3" builtinId="32"/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5" x14ac:dyDescent="0.25"/>
  <cols>
    <col min="1" max="1" width="6.42578125" customWidth="1"/>
    <col min="2" max="2" width="41" customWidth="1"/>
    <col min="3" max="3" width="11.42578125" customWidth="1"/>
    <col min="4" max="4" width="10.28515625" customWidth="1"/>
  </cols>
  <sheetData>
    <row r="1" spans="1:4" x14ac:dyDescent="0.25">
      <c r="A1" s="44" t="s">
        <v>95</v>
      </c>
      <c r="B1" s="44"/>
      <c r="C1" s="44"/>
      <c r="D1" s="44"/>
    </row>
    <row r="2" spans="1:4" ht="21.6" customHeight="1" x14ac:dyDescent="0.25"/>
    <row r="3" spans="1:4" ht="28.9" customHeight="1" x14ac:dyDescent="0.25">
      <c r="A3" s="39" t="s">
        <v>1</v>
      </c>
      <c r="B3" s="39" t="s">
        <v>86</v>
      </c>
      <c r="C3" s="39" t="s">
        <v>87</v>
      </c>
      <c r="D3" s="39" t="s">
        <v>88</v>
      </c>
    </row>
    <row r="4" spans="1:4" ht="42.6" customHeight="1" x14ac:dyDescent="0.25">
      <c r="A4" s="38">
        <v>1</v>
      </c>
      <c r="B4" s="38" t="s">
        <v>89</v>
      </c>
      <c r="C4" s="38" t="s">
        <v>90</v>
      </c>
      <c r="D4" s="38">
        <v>6</v>
      </c>
    </row>
    <row r="5" spans="1:4" ht="69" customHeight="1" x14ac:dyDescent="0.25">
      <c r="A5" s="38">
        <v>2</v>
      </c>
      <c r="B5" s="38" t="s">
        <v>91</v>
      </c>
      <c r="C5" s="38" t="s">
        <v>90</v>
      </c>
      <c r="D5" s="38">
        <v>30</v>
      </c>
    </row>
    <row r="6" spans="1:4" ht="30" customHeight="1" x14ac:dyDescent="0.25">
      <c r="A6" s="38">
        <v>3</v>
      </c>
      <c r="B6" s="38" t="s">
        <v>92</v>
      </c>
      <c r="C6" s="38" t="s">
        <v>93</v>
      </c>
      <c r="D6" s="38">
        <v>6</v>
      </c>
    </row>
    <row r="7" spans="1:4" ht="26.45" customHeight="1" x14ac:dyDescent="0.25">
      <c r="A7" s="38">
        <v>4</v>
      </c>
      <c r="B7" s="38" t="s">
        <v>94</v>
      </c>
      <c r="C7" s="38" t="s">
        <v>90</v>
      </c>
      <c r="D7" s="38">
        <v>6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defaultRowHeight="15" x14ac:dyDescent="0.25"/>
  <cols>
    <col min="1" max="1" width="6.85546875" customWidth="1"/>
    <col min="2" max="2" width="35.28515625" customWidth="1"/>
    <col min="3" max="3" width="13.85546875" customWidth="1"/>
  </cols>
  <sheetData>
    <row r="1" spans="1:3" x14ac:dyDescent="0.25">
      <c r="A1" s="44" t="s">
        <v>96</v>
      </c>
      <c r="B1" s="44"/>
      <c r="C1" s="44"/>
    </row>
    <row r="3" spans="1:3" x14ac:dyDescent="0.25">
      <c r="A3" s="45" t="s">
        <v>1</v>
      </c>
      <c r="B3" s="46" t="s">
        <v>2</v>
      </c>
      <c r="C3" s="45" t="s">
        <v>33</v>
      </c>
    </row>
    <row r="4" spans="1:3" x14ac:dyDescent="0.25">
      <c r="A4" s="46"/>
      <c r="B4" s="46"/>
      <c r="C4" s="46"/>
    </row>
    <row r="5" spans="1:3" ht="23.45" customHeight="1" x14ac:dyDescent="0.25">
      <c r="A5" s="2">
        <v>1</v>
      </c>
      <c r="B5" s="3" t="s">
        <v>21</v>
      </c>
      <c r="C5" s="12">
        <v>800</v>
      </c>
    </row>
    <row r="6" spans="1:3" ht="19.149999999999999" customHeight="1" x14ac:dyDescent="0.25">
      <c r="A6" s="2">
        <v>2</v>
      </c>
      <c r="B6" s="3" t="s">
        <v>22</v>
      </c>
      <c r="C6" s="12">
        <v>2000</v>
      </c>
    </row>
    <row r="7" spans="1:3" ht="21.6" customHeight="1" x14ac:dyDescent="0.25">
      <c r="A7" s="2">
        <v>3</v>
      </c>
      <c r="B7" s="3" t="s">
        <v>23</v>
      </c>
      <c r="C7" s="12">
        <v>100000</v>
      </c>
    </row>
    <row r="8" spans="1:3" ht="22.9" customHeight="1" x14ac:dyDescent="0.25">
      <c r="A8" s="2">
        <v>4</v>
      </c>
      <c r="B8" s="3" t="s">
        <v>27</v>
      </c>
      <c r="C8" s="12">
        <v>1200</v>
      </c>
    </row>
    <row r="9" spans="1:3" ht="21" customHeight="1" x14ac:dyDescent="0.25">
      <c r="A9" s="2">
        <v>5</v>
      </c>
      <c r="B9" s="3" t="s">
        <v>28</v>
      </c>
      <c r="C9" s="12">
        <v>13000</v>
      </c>
    </row>
    <row r="10" spans="1:3" ht="25.15" customHeight="1" x14ac:dyDescent="0.25">
      <c r="A10" s="2">
        <v>6</v>
      </c>
      <c r="B10" s="3" t="s">
        <v>30</v>
      </c>
      <c r="C10" s="12">
        <v>55000</v>
      </c>
    </row>
    <row r="11" spans="1:3" x14ac:dyDescent="0.25">
      <c r="A11" s="47" t="s">
        <v>29</v>
      </c>
      <c r="B11" s="47"/>
      <c r="C11" s="12">
        <f>SUM(C5:C10)</f>
        <v>172000</v>
      </c>
    </row>
    <row r="13" spans="1:3" ht="26.45" customHeight="1" x14ac:dyDescent="0.25">
      <c r="A13" s="26" t="s">
        <v>31</v>
      </c>
      <c r="B13" s="40" t="s">
        <v>97</v>
      </c>
    </row>
  </sheetData>
  <mergeCells count="5">
    <mergeCell ref="A3:A4"/>
    <mergeCell ref="B3:B4"/>
    <mergeCell ref="C3:C4"/>
    <mergeCell ref="A11:B11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I18" sqref="I18:L19"/>
    </sheetView>
  </sheetViews>
  <sheetFormatPr defaultRowHeight="15" x14ac:dyDescent="0.25"/>
  <cols>
    <col min="2" max="2" width="35.28515625" customWidth="1"/>
    <col min="3" max="3" width="10.42578125" customWidth="1"/>
    <col min="4" max="4" width="11.28515625" customWidth="1"/>
    <col min="5" max="5" width="11.5703125" customWidth="1"/>
    <col min="6" max="6" width="17.85546875" customWidth="1"/>
    <col min="7" max="7" width="14.7109375" customWidth="1"/>
    <col min="9" max="9" width="9.5703125" bestFit="1" customWidth="1"/>
    <col min="10" max="10" width="10.140625" customWidth="1"/>
    <col min="11" max="11" width="10.28515625" customWidth="1"/>
    <col min="12" max="12" width="11.42578125" customWidth="1"/>
  </cols>
  <sheetData>
    <row r="1" spans="1:7" x14ac:dyDescent="0.25">
      <c r="A1" s="44" t="s">
        <v>99</v>
      </c>
      <c r="B1" s="44"/>
      <c r="C1" s="44"/>
      <c r="D1" s="44"/>
      <c r="E1" s="44"/>
      <c r="F1" s="44"/>
      <c r="G1" s="44"/>
    </row>
    <row r="3" spans="1:7" x14ac:dyDescent="0.25">
      <c r="A3" s="46" t="s">
        <v>1</v>
      </c>
      <c r="B3" s="46" t="s">
        <v>2</v>
      </c>
      <c r="C3" s="48" t="s">
        <v>48</v>
      </c>
      <c r="D3" s="46" t="s">
        <v>4</v>
      </c>
      <c r="E3" s="46"/>
      <c r="F3" s="46"/>
      <c r="G3" s="46"/>
    </row>
    <row r="4" spans="1:7" x14ac:dyDescent="0.25">
      <c r="A4" s="46"/>
      <c r="B4" s="46"/>
      <c r="C4" s="49"/>
      <c r="D4" s="4" t="s">
        <v>17</v>
      </c>
      <c r="E4" s="4" t="s">
        <v>18</v>
      </c>
      <c r="F4" s="4" t="s">
        <v>19</v>
      </c>
      <c r="G4" s="4" t="s">
        <v>20</v>
      </c>
    </row>
    <row r="5" spans="1:7" x14ac:dyDescent="0.25">
      <c r="A5" s="50" t="s">
        <v>36</v>
      </c>
      <c r="B5" s="50"/>
      <c r="C5" s="25"/>
      <c r="D5" s="3"/>
      <c r="E5" s="3"/>
      <c r="F5" s="3"/>
      <c r="G5" s="3"/>
    </row>
    <row r="6" spans="1:7" x14ac:dyDescent="0.25">
      <c r="A6" s="2">
        <v>1</v>
      </c>
      <c r="B6" s="36" t="s">
        <v>110</v>
      </c>
      <c r="C6" s="5"/>
      <c r="D6" s="9">
        <f>D7*D8</f>
        <v>450000</v>
      </c>
      <c r="E6" s="9">
        <f t="shared" ref="E6:G6" si="0">E7*E8</f>
        <v>450000</v>
      </c>
      <c r="F6" s="9">
        <f t="shared" si="0"/>
        <v>450000</v>
      </c>
      <c r="G6" s="9">
        <f t="shared" si="0"/>
        <v>200000</v>
      </c>
    </row>
    <row r="7" spans="1:7" x14ac:dyDescent="0.25">
      <c r="A7" s="2"/>
      <c r="B7" s="6" t="s">
        <v>35</v>
      </c>
      <c r="C7" s="6"/>
      <c r="D7" s="10">
        <v>3000</v>
      </c>
      <c r="E7" s="10">
        <v>3000</v>
      </c>
      <c r="F7" s="10">
        <v>3000</v>
      </c>
      <c r="G7" s="10">
        <v>1000</v>
      </c>
    </row>
    <row r="8" spans="1:7" x14ac:dyDescent="0.25">
      <c r="A8" s="2"/>
      <c r="B8" s="6" t="s">
        <v>113</v>
      </c>
      <c r="C8" s="6"/>
      <c r="D8" s="10">
        <v>150</v>
      </c>
      <c r="E8" s="10">
        <v>150</v>
      </c>
      <c r="F8" s="10">
        <v>150</v>
      </c>
      <c r="G8" s="10">
        <v>200</v>
      </c>
    </row>
    <row r="9" spans="1:7" x14ac:dyDescent="0.25">
      <c r="A9" s="2"/>
      <c r="B9" s="6"/>
      <c r="C9" s="6"/>
      <c r="D9" s="10"/>
      <c r="E9" s="10"/>
      <c r="F9" s="10"/>
      <c r="G9" s="10"/>
    </row>
    <row r="10" spans="1:7" x14ac:dyDescent="0.25">
      <c r="A10" s="2">
        <v>2</v>
      </c>
      <c r="B10" s="36" t="s">
        <v>111</v>
      </c>
      <c r="C10" s="5"/>
      <c r="D10" s="9">
        <f t="shared" ref="D10:G10" si="1">D11*D12</f>
        <v>200000</v>
      </c>
      <c r="E10" s="9">
        <f t="shared" si="1"/>
        <v>200000</v>
      </c>
      <c r="F10" s="9">
        <f t="shared" si="1"/>
        <v>200000</v>
      </c>
      <c r="G10" s="9">
        <f t="shared" si="1"/>
        <v>125000</v>
      </c>
    </row>
    <row r="11" spans="1:7" x14ac:dyDescent="0.25">
      <c r="A11" s="2"/>
      <c r="B11" s="6" t="s">
        <v>35</v>
      </c>
      <c r="C11" s="6"/>
      <c r="D11" s="10">
        <v>1000</v>
      </c>
      <c r="E11" s="10">
        <v>1000</v>
      </c>
      <c r="F11" s="10">
        <v>1000</v>
      </c>
      <c r="G11" s="10">
        <v>500</v>
      </c>
    </row>
    <row r="12" spans="1:7" x14ac:dyDescent="0.25">
      <c r="A12" s="2"/>
      <c r="B12" s="6" t="s">
        <v>113</v>
      </c>
      <c r="C12" s="6"/>
      <c r="D12" s="10">
        <v>200</v>
      </c>
      <c r="E12" s="10">
        <v>200</v>
      </c>
      <c r="F12" s="10">
        <v>200</v>
      </c>
      <c r="G12" s="10">
        <v>250</v>
      </c>
    </row>
    <row r="13" spans="1:7" x14ac:dyDescent="0.25">
      <c r="A13" s="2"/>
      <c r="B13" s="6"/>
      <c r="C13" s="6"/>
      <c r="D13" s="10"/>
      <c r="E13" s="10"/>
      <c r="F13" s="10"/>
      <c r="G13" s="10"/>
    </row>
    <row r="14" spans="1:7" x14ac:dyDescent="0.25">
      <c r="A14" s="2">
        <v>3</v>
      </c>
      <c r="B14" s="36" t="s">
        <v>112</v>
      </c>
      <c r="C14" s="5"/>
      <c r="D14" s="9">
        <f t="shared" ref="D14:G14" si="2">D15*D16</f>
        <v>125000</v>
      </c>
      <c r="E14" s="9">
        <f t="shared" si="2"/>
        <v>125000</v>
      </c>
      <c r="F14" s="9">
        <f t="shared" si="2"/>
        <v>125000</v>
      </c>
      <c r="G14" s="9">
        <f t="shared" si="2"/>
        <v>30000</v>
      </c>
    </row>
    <row r="15" spans="1:7" x14ac:dyDescent="0.25">
      <c r="A15" s="2"/>
      <c r="B15" s="6" t="s">
        <v>35</v>
      </c>
      <c r="C15" s="6"/>
      <c r="D15" s="10">
        <v>500</v>
      </c>
      <c r="E15" s="10">
        <v>500</v>
      </c>
      <c r="F15" s="10">
        <v>500</v>
      </c>
      <c r="G15" s="10">
        <v>100</v>
      </c>
    </row>
    <row r="16" spans="1:7" x14ac:dyDescent="0.25">
      <c r="A16" s="2"/>
      <c r="B16" s="6" t="s">
        <v>113</v>
      </c>
      <c r="C16" s="6"/>
      <c r="D16" s="10">
        <v>250</v>
      </c>
      <c r="E16" s="10">
        <v>250</v>
      </c>
      <c r="F16" s="10">
        <v>250</v>
      </c>
      <c r="G16" s="10">
        <v>300</v>
      </c>
    </row>
    <row r="17" spans="1:12" x14ac:dyDescent="0.25">
      <c r="A17" s="2"/>
      <c r="B17" s="6"/>
      <c r="C17" s="6"/>
      <c r="D17" s="10"/>
      <c r="E17" s="10"/>
      <c r="F17" s="10"/>
      <c r="G17" s="10"/>
    </row>
    <row r="18" spans="1:12" x14ac:dyDescent="0.25">
      <c r="A18" s="2"/>
      <c r="B18" s="7" t="s">
        <v>37</v>
      </c>
      <c r="C18" s="7"/>
      <c r="D18" s="11">
        <f t="shared" ref="D18:G18" si="3">SUM(D6,D10,D14)</f>
        <v>775000</v>
      </c>
      <c r="E18" s="11">
        <f t="shared" si="3"/>
        <v>775000</v>
      </c>
      <c r="F18" s="11">
        <f t="shared" si="3"/>
        <v>775000</v>
      </c>
      <c r="G18" s="11">
        <f t="shared" si="3"/>
        <v>355000</v>
      </c>
      <c r="I18" s="43">
        <f>D23+D24+D25+D26+D27</f>
        <v>325720</v>
      </c>
      <c r="J18" s="43">
        <f t="shared" ref="J18:L18" si="4">E23+E24+E25+E26+E27</f>
        <v>325720</v>
      </c>
      <c r="K18" s="43">
        <f t="shared" si="4"/>
        <v>325720</v>
      </c>
      <c r="L18" s="43">
        <f t="shared" si="4"/>
        <v>325720</v>
      </c>
    </row>
    <row r="19" spans="1:12" x14ac:dyDescent="0.25">
      <c r="A19" s="2"/>
      <c r="B19" s="8" t="s">
        <v>38</v>
      </c>
      <c r="C19" s="8"/>
      <c r="D19" s="10"/>
      <c r="E19" s="10"/>
      <c r="F19" s="10"/>
      <c r="G19" s="10"/>
      <c r="I19" s="43">
        <f>D20+D21+D22</f>
        <v>14700</v>
      </c>
      <c r="J19" s="3"/>
      <c r="K19" s="43">
        <f>F20+F21+F22</f>
        <v>14700</v>
      </c>
      <c r="L19" s="3"/>
    </row>
    <row r="20" spans="1:12" x14ac:dyDescent="0.25">
      <c r="A20" s="2">
        <v>1</v>
      </c>
      <c r="B20" s="3" t="s">
        <v>39</v>
      </c>
      <c r="C20" s="3"/>
      <c r="D20" s="10">
        <v>10000</v>
      </c>
      <c r="E20" s="10"/>
      <c r="F20" s="10">
        <v>10000</v>
      </c>
      <c r="G20" s="10"/>
    </row>
    <row r="21" spans="1:12" x14ac:dyDescent="0.25">
      <c r="A21" s="2">
        <v>2</v>
      </c>
      <c r="B21" s="3" t="s">
        <v>24</v>
      </c>
      <c r="C21" s="3"/>
      <c r="D21" s="10">
        <v>1700</v>
      </c>
      <c r="E21" s="10"/>
      <c r="F21" s="10">
        <v>1700</v>
      </c>
      <c r="G21" s="10"/>
    </row>
    <row r="22" spans="1:12" x14ac:dyDescent="0.25">
      <c r="A22" s="2">
        <v>3</v>
      </c>
      <c r="B22" s="3" t="s">
        <v>25</v>
      </c>
      <c r="C22" s="3"/>
      <c r="D22" s="10">
        <v>3000</v>
      </c>
      <c r="E22" s="10"/>
      <c r="F22" s="10">
        <v>3000</v>
      </c>
      <c r="G22" s="10"/>
    </row>
    <row r="23" spans="1:12" x14ac:dyDescent="0.25">
      <c r="A23" s="2">
        <v>4</v>
      </c>
      <c r="B23" s="3" t="s">
        <v>40</v>
      </c>
      <c r="C23" s="3"/>
      <c r="D23" s="10">
        <v>1500</v>
      </c>
      <c r="E23" s="10">
        <v>1500</v>
      </c>
      <c r="F23" s="10">
        <v>1500</v>
      </c>
      <c r="G23" s="10">
        <v>1500</v>
      </c>
    </row>
    <row r="24" spans="1:12" x14ac:dyDescent="0.25">
      <c r="A24" s="2">
        <v>5</v>
      </c>
      <c r="B24" s="3" t="s">
        <v>41</v>
      </c>
      <c r="C24" s="3"/>
      <c r="D24" s="10">
        <v>71820</v>
      </c>
      <c r="E24" s="10">
        <v>71820</v>
      </c>
      <c r="F24" s="10">
        <v>71820</v>
      </c>
      <c r="G24" s="10">
        <v>71820</v>
      </c>
    </row>
    <row r="25" spans="1:12" x14ac:dyDescent="0.25">
      <c r="A25" s="2">
        <v>6</v>
      </c>
      <c r="B25" s="3" t="s">
        <v>85</v>
      </c>
      <c r="C25" s="3"/>
      <c r="D25" s="10">
        <v>239400</v>
      </c>
      <c r="E25" s="10">
        <v>239400</v>
      </c>
      <c r="F25" s="10">
        <v>239400</v>
      </c>
      <c r="G25" s="10">
        <v>239400</v>
      </c>
    </row>
    <row r="26" spans="1:12" x14ac:dyDescent="0.25">
      <c r="A26" s="2">
        <v>6</v>
      </c>
      <c r="B26" s="3" t="s">
        <v>26</v>
      </c>
      <c r="C26" s="3"/>
      <c r="D26" s="10">
        <v>3000</v>
      </c>
      <c r="E26" s="10">
        <v>3000</v>
      </c>
      <c r="F26" s="10">
        <v>3000</v>
      </c>
      <c r="G26" s="10">
        <v>3000</v>
      </c>
    </row>
    <row r="27" spans="1:12" x14ac:dyDescent="0.25">
      <c r="A27" s="2">
        <v>7</v>
      </c>
      <c r="B27" s="3" t="s">
        <v>42</v>
      </c>
      <c r="C27" s="3"/>
      <c r="D27" s="10">
        <v>10000</v>
      </c>
      <c r="E27" s="10">
        <v>10000</v>
      </c>
      <c r="F27" s="10">
        <v>10000</v>
      </c>
      <c r="G27" s="10">
        <v>10000</v>
      </c>
    </row>
    <row r="28" spans="1:12" x14ac:dyDescent="0.25">
      <c r="A28" s="3"/>
      <c r="B28" s="7" t="s">
        <v>43</v>
      </c>
      <c r="C28" s="7"/>
      <c r="D28" s="11">
        <f t="shared" ref="D28:G28" si="5">SUM(D20:D27)</f>
        <v>340420</v>
      </c>
      <c r="E28" s="11">
        <f t="shared" si="5"/>
        <v>325720</v>
      </c>
      <c r="F28" s="11">
        <f t="shared" si="5"/>
        <v>340420</v>
      </c>
      <c r="G28" s="11">
        <f t="shared" si="5"/>
        <v>325720</v>
      </c>
    </row>
    <row r="29" spans="1:12" x14ac:dyDescent="0.25">
      <c r="B29" s="3" t="s">
        <v>44</v>
      </c>
      <c r="C29" s="3"/>
      <c r="D29" s="10">
        <f t="shared" ref="D29:G29" si="6">IF((D18-D28)*15%&lt;0,0,(D18-D28)*15%)</f>
        <v>65187</v>
      </c>
      <c r="E29" s="10">
        <f t="shared" si="6"/>
        <v>67392</v>
      </c>
      <c r="F29" s="10">
        <f t="shared" si="6"/>
        <v>65187</v>
      </c>
      <c r="G29" s="10">
        <f t="shared" si="6"/>
        <v>4392</v>
      </c>
    </row>
    <row r="30" spans="1:12" x14ac:dyDescent="0.25">
      <c r="B30" s="7" t="s">
        <v>45</v>
      </c>
      <c r="C30" s="7"/>
      <c r="D30" s="11">
        <f t="shared" ref="D30:G30" si="7">D18-D28-D29</f>
        <v>369393</v>
      </c>
      <c r="E30" s="11">
        <f t="shared" si="7"/>
        <v>381888</v>
      </c>
      <c r="F30" s="11">
        <f t="shared" si="7"/>
        <v>369393</v>
      </c>
      <c r="G30" s="11">
        <f t="shared" si="7"/>
        <v>24888</v>
      </c>
    </row>
  </sheetData>
  <mergeCells count="6">
    <mergeCell ref="A1:G1"/>
    <mergeCell ref="A3:A4"/>
    <mergeCell ref="B3:B4"/>
    <mergeCell ref="C3:C4"/>
    <mergeCell ref="A5:B5"/>
    <mergeCell ref="D3:G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90" zoomScaleNormal="90" workbookViewId="0">
      <selection activeCell="A26" sqref="A26:XFD26"/>
    </sheetView>
  </sheetViews>
  <sheetFormatPr defaultRowHeight="15" x14ac:dyDescent="0.25"/>
  <cols>
    <col min="2" max="2" width="33.28515625" customWidth="1"/>
    <col min="3" max="3" width="17.85546875" customWidth="1"/>
    <col min="4" max="4" width="10.28515625" customWidth="1"/>
    <col min="5" max="5" width="11.85546875" customWidth="1"/>
    <col min="6" max="6" width="12.7109375" customWidth="1"/>
    <col min="7" max="7" width="15.140625" customWidth="1"/>
    <col min="8" max="8" width="14" customWidth="1"/>
    <col min="9" max="10" width="13" customWidth="1"/>
    <col min="11" max="11" width="11" customWidth="1"/>
    <col min="12" max="12" width="11.42578125" customWidth="1"/>
    <col min="15" max="15" width="11.140625" customWidth="1"/>
  </cols>
  <sheetData>
    <row r="1" spans="1:15" x14ac:dyDescent="0.25">
      <c r="A1" s="44" t="s">
        <v>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5">
      <c r="A3" s="46" t="s">
        <v>1</v>
      </c>
      <c r="B3" s="46" t="s">
        <v>2</v>
      </c>
      <c r="C3" s="48" t="s">
        <v>48</v>
      </c>
      <c r="D3" s="45" t="s">
        <v>118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6"/>
      <c r="B4" s="46"/>
      <c r="C4" s="49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spans="1:15" x14ac:dyDescent="0.25">
      <c r="A5" s="50" t="s">
        <v>36</v>
      </c>
      <c r="B5" s="50"/>
      <c r="C5" s="2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2">
        <v>1</v>
      </c>
      <c r="B6" s="36" t="s">
        <v>110</v>
      </c>
      <c r="C6" s="5"/>
      <c r="D6" s="9">
        <f>D7*D8</f>
        <v>75000</v>
      </c>
      <c r="E6" s="9">
        <f t="shared" ref="E6:O6" si="0">E7*E8</f>
        <v>75000</v>
      </c>
      <c r="F6" s="9">
        <f t="shared" si="0"/>
        <v>82500</v>
      </c>
      <c r="G6" s="9">
        <f t="shared" si="0"/>
        <v>75000</v>
      </c>
      <c r="H6" s="9">
        <f t="shared" si="0"/>
        <v>90000</v>
      </c>
      <c r="I6" s="9">
        <f t="shared" si="0"/>
        <v>75000</v>
      </c>
      <c r="J6" s="9">
        <f t="shared" si="0"/>
        <v>82500</v>
      </c>
      <c r="K6" s="9">
        <f t="shared" si="0"/>
        <v>82500</v>
      </c>
      <c r="L6" s="9">
        <f t="shared" si="0"/>
        <v>52500</v>
      </c>
      <c r="M6" s="9">
        <f t="shared" si="0"/>
        <v>45000</v>
      </c>
      <c r="N6" s="9">
        <f t="shared" si="0"/>
        <v>52500</v>
      </c>
      <c r="O6" s="9">
        <f t="shared" si="0"/>
        <v>75000</v>
      </c>
    </row>
    <row r="7" spans="1:15" x14ac:dyDescent="0.25">
      <c r="A7" s="2"/>
      <c r="B7" s="6" t="s">
        <v>35</v>
      </c>
      <c r="C7" s="6"/>
      <c r="D7" s="10">
        <v>500</v>
      </c>
      <c r="E7" s="10">
        <v>500</v>
      </c>
      <c r="F7" s="10">
        <v>550</v>
      </c>
      <c r="G7" s="10">
        <v>500</v>
      </c>
      <c r="H7" s="10">
        <v>600</v>
      </c>
      <c r="I7" s="10">
        <v>500</v>
      </c>
      <c r="J7" s="10">
        <v>550</v>
      </c>
      <c r="K7" s="10">
        <v>550</v>
      </c>
      <c r="L7" s="10">
        <v>350</v>
      </c>
      <c r="M7" s="10">
        <v>300</v>
      </c>
      <c r="N7" s="10">
        <v>350</v>
      </c>
      <c r="O7" s="10">
        <v>500</v>
      </c>
    </row>
    <row r="8" spans="1:15" x14ac:dyDescent="0.25">
      <c r="A8" s="2"/>
      <c r="B8" s="6" t="s">
        <v>113</v>
      </c>
      <c r="C8" s="6"/>
      <c r="D8" s="10">
        <v>150</v>
      </c>
      <c r="E8" s="10">
        <v>150</v>
      </c>
      <c r="F8" s="10">
        <v>150</v>
      </c>
      <c r="G8" s="10">
        <v>150</v>
      </c>
      <c r="H8" s="10">
        <v>150</v>
      </c>
      <c r="I8" s="10">
        <v>150</v>
      </c>
      <c r="J8" s="10">
        <v>150</v>
      </c>
      <c r="K8" s="10">
        <v>150</v>
      </c>
      <c r="L8" s="10">
        <v>150</v>
      </c>
      <c r="M8" s="10">
        <v>150</v>
      </c>
      <c r="N8" s="10">
        <v>150</v>
      </c>
      <c r="O8" s="10">
        <v>150</v>
      </c>
    </row>
    <row r="9" spans="1:15" x14ac:dyDescent="0.25">
      <c r="A9" s="2"/>
      <c r="B9" s="6"/>
      <c r="C9" s="6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2">
        <v>2</v>
      </c>
      <c r="B10" s="36" t="s">
        <v>111</v>
      </c>
      <c r="C10" s="5"/>
      <c r="D10" s="9">
        <f>D11*D12</f>
        <v>60000</v>
      </c>
      <c r="E10" s="9">
        <f t="shared" ref="E10:O10" si="1">E11*E12</f>
        <v>60000</v>
      </c>
      <c r="F10" s="9">
        <f t="shared" si="1"/>
        <v>80000</v>
      </c>
      <c r="G10" s="9">
        <f t="shared" si="1"/>
        <v>50000</v>
      </c>
      <c r="H10" s="9">
        <f t="shared" si="1"/>
        <v>70000</v>
      </c>
      <c r="I10" s="9">
        <f t="shared" si="1"/>
        <v>50000</v>
      </c>
      <c r="J10" s="9">
        <f t="shared" si="1"/>
        <v>60000</v>
      </c>
      <c r="K10" s="9">
        <f t="shared" si="1"/>
        <v>60000</v>
      </c>
      <c r="L10" s="9">
        <f t="shared" si="1"/>
        <v>30000</v>
      </c>
      <c r="M10" s="9">
        <f t="shared" si="1"/>
        <v>20000</v>
      </c>
      <c r="N10" s="9">
        <f t="shared" si="1"/>
        <v>26000</v>
      </c>
      <c r="O10" s="9">
        <f t="shared" si="1"/>
        <v>60000</v>
      </c>
    </row>
    <row r="11" spans="1:15" x14ac:dyDescent="0.25">
      <c r="A11" s="2"/>
      <c r="B11" s="6" t="s">
        <v>35</v>
      </c>
      <c r="C11" s="6"/>
      <c r="D11" s="10">
        <v>300</v>
      </c>
      <c r="E11" s="10">
        <v>300</v>
      </c>
      <c r="F11" s="10">
        <v>400</v>
      </c>
      <c r="G11" s="10">
        <v>250</v>
      </c>
      <c r="H11" s="10">
        <v>350</v>
      </c>
      <c r="I11" s="10">
        <v>250</v>
      </c>
      <c r="J11" s="10">
        <v>300</v>
      </c>
      <c r="K11" s="10">
        <v>300</v>
      </c>
      <c r="L11" s="10">
        <v>150</v>
      </c>
      <c r="M11" s="10">
        <v>100</v>
      </c>
      <c r="N11" s="10">
        <v>130</v>
      </c>
      <c r="O11" s="10">
        <v>300</v>
      </c>
    </row>
    <row r="12" spans="1:15" x14ac:dyDescent="0.25">
      <c r="A12" s="2"/>
      <c r="B12" s="6" t="s">
        <v>113</v>
      </c>
      <c r="C12" s="6"/>
      <c r="D12" s="10">
        <v>200</v>
      </c>
      <c r="E12" s="10">
        <v>200</v>
      </c>
      <c r="F12" s="10">
        <v>200</v>
      </c>
      <c r="G12" s="10">
        <v>200</v>
      </c>
      <c r="H12" s="10">
        <v>200</v>
      </c>
      <c r="I12" s="10">
        <v>200</v>
      </c>
      <c r="J12" s="10">
        <v>200</v>
      </c>
      <c r="K12" s="10">
        <v>200</v>
      </c>
      <c r="L12" s="10">
        <v>200</v>
      </c>
      <c r="M12" s="10">
        <v>200</v>
      </c>
      <c r="N12" s="10">
        <v>200</v>
      </c>
      <c r="O12" s="10">
        <v>200</v>
      </c>
    </row>
    <row r="13" spans="1:15" x14ac:dyDescent="0.25">
      <c r="A13" s="2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2">
        <v>3</v>
      </c>
      <c r="B14" s="36" t="s">
        <v>112</v>
      </c>
      <c r="C14" s="5"/>
      <c r="D14" s="9">
        <f>D15*D16</f>
        <v>25000</v>
      </c>
      <c r="E14" s="9">
        <f t="shared" ref="E14:O14" si="2">E15*E16</f>
        <v>25000</v>
      </c>
      <c r="F14" s="9">
        <f t="shared" si="2"/>
        <v>37500</v>
      </c>
      <c r="G14" s="9">
        <f t="shared" si="2"/>
        <v>25000</v>
      </c>
      <c r="H14" s="9">
        <f t="shared" si="2"/>
        <v>50000</v>
      </c>
      <c r="I14" s="9">
        <f t="shared" si="2"/>
        <v>25000</v>
      </c>
      <c r="J14" s="9">
        <f t="shared" si="2"/>
        <v>25000</v>
      </c>
      <c r="K14" s="9">
        <f t="shared" si="2"/>
        <v>37500</v>
      </c>
      <c r="L14" s="9">
        <f t="shared" si="2"/>
        <v>22500</v>
      </c>
      <c r="M14" s="9">
        <f t="shared" si="2"/>
        <v>17500</v>
      </c>
      <c r="N14" s="9">
        <f t="shared" si="2"/>
        <v>20000</v>
      </c>
      <c r="O14" s="9">
        <f t="shared" si="2"/>
        <v>37500</v>
      </c>
    </row>
    <row r="15" spans="1:15" x14ac:dyDescent="0.25">
      <c r="A15" s="2"/>
      <c r="B15" s="6" t="s">
        <v>35</v>
      </c>
      <c r="C15" s="6"/>
      <c r="D15" s="10">
        <v>100</v>
      </c>
      <c r="E15" s="10">
        <v>100</v>
      </c>
      <c r="F15" s="10">
        <v>150</v>
      </c>
      <c r="G15" s="10">
        <v>100</v>
      </c>
      <c r="H15" s="10">
        <v>200</v>
      </c>
      <c r="I15" s="10">
        <v>100</v>
      </c>
      <c r="J15" s="10">
        <v>100</v>
      </c>
      <c r="K15" s="10">
        <v>150</v>
      </c>
      <c r="L15" s="10">
        <v>90</v>
      </c>
      <c r="M15" s="10">
        <v>70</v>
      </c>
      <c r="N15" s="10">
        <v>80</v>
      </c>
      <c r="O15" s="10">
        <v>150</v>
      </c>
    </row>
    <row r="16" spans="1:15" x14ac:dyDescent="0.25">
      <c r="A16" s="2"/>
      <c r="B16" s="6" t="s">
        <v>113</v>
      </c>
      <c r="C16" s="6"/>
      <c r="D16" s="10">
        <v>250</v>
      </c>
      <c r="E16" s="10">
        <v>250</v>
      </c>
      <c r="F16" s="10">
        <v>250</v>
      </c>
      <c r="G16" s="10">
        <v>250</v>
      </c>
      <c r="H16" s="10">
        <v>250</v>
      </c>
      <c r="I16" s="10">
        <v>250</v>
      </c>
      <c r="J16" s="10">
        <v>250</v>
      </c>
      <c r="K16" s="10">
        <v>250</v>
      </c>
      <c r="L16" s="10">
        <v>250</v>
      </c>
      <c r="M16" s="10">
        <v>250</v>
      </c>
      <c r="N16" s="10">
        <v>250</v>
      </c>
      <c r="O16" s="10">
        <v>250</v>
      </c>
    </row>
    <row r="17" spans="1:15" x14ac:dyDescent="0.25">
      <c r="A17" s="2"/>
      <c r="B17" s="6"/>
      <c r="C17" s="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2"/>
      <c r="B18" s="7" t="s">
        <v>37</v>
      </c>
      <c r="C18" s="7"/>
      <c r="D18" s="11">
        <f t="shared" ref="D18:O18" si="3">SUM(D6,D10,D14)</f>
        <v>160000</v>
      </c>
      <c r="E18" s="11">
        <f t="shared" si="3"/>
        <v>160000</v>
      </c>
      <c r="F18" s="11">
        <f t="shared" si="3"/>
        <v>200000</v>
      </c>
      <c r="G18" s="11">
        <f t="shared" si="3"/>
        <v>150000</v>
      </c>
      <c r="H18" s="11">
        <f t="shared" si="3"/>
        <v>210000</v>
      </c>
      <c r="I18" s="11">
        <f t="shared" si="3"/>
        <v>150000</v>
      </c>
      <c r="J18" s="11">
        <f t="shared" si="3"/>
        <v>167500</v>
      </c>
      <c r="K18" s="11">
        <f t="shared" si="3"/>
        <v>180000</v>
      </c>
      <c r="L18" s="11">
        <f t="shared" si="3"/>
        <v>105000</v>
      </c>
      <c r="M18" s="11">
        <f t="shared" si="3"/>
        <v>82500</v>
      </c>
      <c r="N18" s="11">
        <f t="shared" si="3"/>
        <v>98500</v>
      </c>
      <c r="O18" s="11">
        <f t="shared" si="3"/>
        <v>172500</v>
      </c>
    </row>
    <row r="19" spans="1:15" x14ac:dyDescent="0.25">
      <c r="A19" s="2"/>
      <c r="B19" s="8" t="s">
        <v>38</v>
      </c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2">
        <v>1</v>
      </c>
      <c r="B20" s="3"/>
      <c r="C20" s="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2">
        <v>2</v>
      </c>
      <c r="B21" s="3" t="s">
        <v>24</v>
      </c>
      <c r="C21" s="3"/>
      <c r="D21" s="10">
        <v>500</v>
      </c>
      <c r="E21" s="10"/>
      <c r="F21" s="10"/>
      <c r="G21" s="10"/>
      <c r="H21" s="10"/>
      <c r="I21" s="10"/>
      <c r="J21" s="10">
        <v>500</v>
      </c>
      <c r="K21" s="10"/>
      <c r="L21" s="10"/>
      <c r="M21" s="10"/>
      <c r="N21" s="10"/>
      <c r="O21" s="10"/>
    </row>
    <row r="22" spans="1:15" x14ac:dyDescent="0.25">
      <c r="A22" s="2">
        <v>3</v>
      </c>
      <c r="B22" s="3" t="s">
        <v>25</v>
      </c>
      <c r="C22" s="3"/>
      <c r="D22" s="10">
        <v>1000</v>
      </c>
      <c r="E22" s="10"/>
      <c r="F22" s="10"/>
      <c r="G22" s="10"/>
      <c r="H22" s="10"/>
      <c r="I22" s="10"/>
      <c r="J22" s="10">
        <v>1000</v>
      </c>
      <c r="K22" s="10"/>
      <c r="L22" s="10"/>
      <c r="M22" s="10"/>
      <c r="N22" s="10"/>
      <c r="O22" s="10"/>
    </row>
    <row r="23" spans="1:15" x14ac:dyDescent="0.25">
      <c r="A23" s="2">
        <v>4</v>
      </c>
      <c r="B23" s="3" t="s">
        <v>40</v>
      </c>
      <c r="C23" s="3"/>
      <c r="D23" s="10">
        <v>1500</v>
      </c>
      <c r="E23" s="10">
        <v>1500</v>
      </c>
      <c r="F23" s="10">
        <v>1500</v>
      </c>
      <c r="G23" s="10">
        <v>1500</v>
      </c>
      <c r="H23" s="10">
        <v>1500</v>
      </c>
      <c r="I23" s="10">
        <v>1500</v>
      </c>
      <c r="J23" s="10">
        <v>1500</v>
      </c>
      <c r="K23" s="10">
        <v>1500</v>
      </c>
      <c r="L23" s="10">
        <v>1500</v>
      </c>
      <c r="M23" s="10">
        <v>1500</v>
      </c>
      <c r="N23" s="10">
        <v>1500</v>
      </c>
      <c r="O23" s="10">
        <v>1500</v>
      </c>
    </row>
    <row r="24" spans="1:15" x14ac:dyDescent="0.25">
      <c r="A24" s="2">
        <v>5</v>
      </c>
      <c r="B24" s="3" t="s">
        <v>41</v>
      </c>
      <c r="C24" s="3"/>
      <c r="D24" s="10">
        <v>23940</v>
      </c>
      <c r="E24" s="10">
        <v>23940</v>
      </c>
      <c r="F24" s="10">
        <v>23940</v>
      </c>
      <c r="G24" s="10">
        <v>23940</v>
      </c>
      <c r="H24" s="10">
        <v>23940</v>
      </c>
      <c r="I24" s="10">
        <v>23940</v>
      </c>
      <c r="J24" s="10">
        <v>23940</v>
      </c>
      <c r="K24" s="10">
        <v>23940</v>
      </c>
      <c r="L24" s="10">
        <v>23940</v>
      </c>
      <c r="M24" s="10">
        <v>23940</v>
      </c>
      <c r="N24" s="10">
        <v>23940</v>
      </c>
      <c r="O24" s="10">
        <v>23940</v>
      </c>
    </row>
    <row r="25" spans="1:15" x14ac:dyDescent="0.25">
      <c r="A25" s="2">
        <v>6</v>
      </c>
      <c r="B25" s="3" t="s">
        <v>85</v>
      </c>
      <c r="C25" s="3"/>
      <c r="D25" s="10">
        <v>26600</v>
      </c>
      <c r="E25" s="10">
        <v>26600</v>
      </c>
      <c r="F25" s="10">
        <v>26600</v>
      </c>
      <c r="G25" s="10">
        <v>26600</v>
      </c>
      <c r="H25" s="10">
        <v>26600</v>
      </c>
      <c r="I25" s="10">
        <v>26600</v>
      </c>
      <c r="J25" s="10">
        <v>26600</v>
      </c>
      <c r="K25" s="10">
        <v>26600</v>
      </c>
      <c r="L25" s="10">
        <v>26600</v>
      </c>
      <c r="M25" s="10">
        <v>26600</v>
      </c>
      <c r="N25" s="10">
        <v>26600</v>
      </c>
      <c r="O25" s="10">
        <v>26600</v>
      </c>
    </row>
    <row r="26" spans="1:15" x14ac:dyDescent="0.25">
      <c r="A26" s="2">
        <v>6</v>
      </c>
      <c r="B26" s="3" t="s">
        <v>26</v>
      </c>
      <c r="C26" s="3"/>
      <c r="D26" s="10">
        <v>3000</v>
      </c>
      <c r="E26" s="10"/>
      <c r="F26" s="10"/>
      <c r="G26" s="10">
        <v>3000</v>
      </c>
      <c r="H26" s="10"/>
      <c r="I26" s="10"/>
      <c r="J26" s="10">
        <v>3000</v>
      </c>
      <c r="K26" s="10"/>
      <c r="L26" s="10"/>
      <c r="M26" s="10">
        <v>3000</v>
      </c>
      <c r="N26" s="10"/>
      <c r="O26" s="10"/>
    </row>
    <row r="27" spans="1:15" x14ac:dyDescent="0.25">
      <c r="A27" s="2">
        <v>7</v>
      </c>
      <c r="B27" s="3" t="s">
        <v>42</v>
      </c>
      <c r="C27" s="3"/>
      <c r="D27" s="10">
        <v>3000</v>
      </c>
      <c r="E27" s="10">
        <v>3000</v>
      </c>
      <c r="F27" s="10">
        <v>3000</v>
      </c>
      <c r="G27" s="10">
        <v>3000</v>
      </c>
      <c r="H27" s="10">
        <v>3000</v>
      </c>
      <c r="I27" s="10">
        <v>3000</v>
      </c>
      <c r="J27" s="10">
        <v>3000</v>
      </c>
      <c r="K27" s="10">
        <v>3000</v>
      </c>
      <c r="L27" s="10">
        <v>3000</v>
      </c>
      <c r="M27" s="10">
        <v>3000</v>
      </c>
      <c r="N27" s="10">
        <v>3000</v>
      </c>
      <c r="O27" s="10">
        <v>3000</v>
      </c>
    </row>
    <row r="28" spans="1:15" x14ac:dyDescent="0.25">
      <c r="A28" s="3"/>
      <c r="B28" s="7" t="s">
        <v>43</v>
      </c>
      <c r="C28" s="7"/>
      <c r="D28" s="11">
        <f>SUM(D20:D27)</f>
        <v>59540</v>
      </c>
      <c r="E28" s="11">
        <f t="shared" ref="E28:O28" si="4">SUM(E20:E27)</f>
        <v>55040</v>
      </c>
      <c r="F28" s="11">
        <f t="shared" si="4"/>
        <v>55040</v>
      </c>
      <c r="G28" s="11">
        <f t="shared" si="4"/>
        <v>58040</v>
      </c>
      <c r="H28" s="11">
        <f t="shared" si="4"/>
        <v>55040</v>
      </c>
      <c r="I28" s="11">
        <f t="shared" si="4"/>
        <v>55040</v>
      </c>
      <c r="J28" s="11">
        <f t="shared" si="4"/>
        <v>59540</v>
      </c>
      <c r="K28" s="11">
        <f t="shared" si="4"/>
        <v>55040</v>
      </c>
      <c r="L28" s="11">
        <f t="shared" si="4"/>
        <v>55040</v>
      </c>
      <c r="M28" s="11">
        <f t="shared" si="4"/>
        <v>58040</v>
      </c>
      <c r="N28" s="11">
        <f t="shared" si="4"/>
        <v>55040</v>
      </c>
      <c r="O28" s="11">
        <f t="shared" si="4"/>
        <v>55040</v>
      </c>
    </row>
    <row r="29" spans="1:15" x14ac:dyDescent="0.25">
      <c r="B29" s="3" t="s">
        <v>44</v>
      </c>
      <c r="C29" s="3"/>
      <c r="D29" s="10">
        <f>IF((D18-D28)*15%&lt;0,0,(D18-D28)*15%)</f>
        <v>15069</v>
      </c>
      <c r="E29" s="10">
        <f t="shared" ref="E29:O29" si="5">IF((E18-E28)*15%&lt;0,0,(E18-E28)*15%)</f>
        <v>15744</v>
      </c>
      <c r="F29" s="10">
        <f t="shared" si="5"/>
        <v>21744</v>
      </c>
      <c r="G29" s="10">
        <f t="shared" si="5"/>
        <v>13794</v>
      </c>
      <c r="H29" s="10">
        <f t="shared" si="5"/>
        <v>23244</v>
      </c>
      <c r="I29" s="10">
        <f t="shared" si="5"/>
        <v>14244</v>
      </c>
      <c r="J29" s="10">
        <f t="shared" si="5"/>
        <v>16194</v>
      </c>
      <c r="K29" s="10">
        <f t="shared" si="5"/>
        <v>18744</v>
      </c>
      <c r="L29" s="10">
        <f t="shared" si="5"/>
        <v>7494</v>
      </c>
      <c r="M29" s="10">
        <f t="shared" si="5"/>
        <v>3669</v>
      </c>
      <c r="N29" s="10">
        <f t="shared" si="5"/>
        <v>6519</v>
      </c>
      <c r="O29" s="10">
        <f t="shared" si="5"/>
        <v>17619</v>
      </c>
    </row>
    <row r="30" spans="1:15" x14ac:dyDescent="0.25">
      <c r="B30" s="7" t="s">
        <v>45</v>
      </c>
      <c r="C30" s="7"/>
      <c r="D30" s="11">
        <f>D18-D28-D29</f>
        <v>85391</v>
      </c>
      <c r="E30" s="11">
        <f t="shared" ref="E30:O30" si="6">E18-E28-E29</f>
        <v>89216</v>
      </c>
      <c r="F30" s="11">
        <f t="shared" si="6"/>
        <v>123216</v>
      </c>
      <c r="G30" s="11">
        <f t="shared" si="6"/>
        <v>78166</v>
      </c>
      <c r="H30" s="11">
        <f t="shared" si="6"/>
        <v>131716</v>
      </c>
      <c r="I30" s="11">
        <f t="shared" si="6"/>
        <v>80716</v>
      </c>
      <c r="J30" s="11">
        <f t="shared" si="6"/>
        <v>91766</v>
      </c>
      <c r="K30" s="11">
        <f t="shared" si="6"/>
        <v>106216</v>
      </c>
      <c r="L30" s="11">
        <f t="shared" si="6"/>
        <v>42466</v>
      </c>
      <c r="M30" s="11">
        <f t="shared" si="6"/>
        <v>20791</v>
      </c>
      <c r="N30" s="11">
        <f t="shared" si="6"/>
        <v>36941</v>
      </c>
      <c r="O30" s="11">
        <f t="shared" si="6"/>
        <v>99841</v>
      </c>
    </row>
    <row r="32" spans="1:15" x14ac:dyDescent="0.25">
      <c r="D32" s="43">
        <f>D23+D24+D25+D27</f>
        <v>55040</v>
      </c>
      <c r="E32" s="43">
        <f t="shared" ref="E32:O32" si="7">E23+E24+E25+E27</f>
        <v>55040</v>
      </c>
      <c r="F32" s="43">
        <f t="shared" si="7"/>
        <v>55040</v>
      </c>
      <c r="G32" s="43">
        <f t="shared" si="7"/>
        <v>55040</v>
      </c>
      <c r="H32" s="43">
        <f t="shared" si="7"/>
        <v>55040</v>
      </c>
      <c r="I32" s="43">
        <f t="shared" si="7"/>
        <v>55040</v>
      </c>
      <c r="J32" s="43">
        <f t="shared" si="7"/>
        <v>55040</v>
      </c>
      <c r="K32" s="43">
        <f t="shared" si="7"/>
        <v>55040</v>
      </c>
      <c r="L32" s="43">
        <f t="shared" si="7"/>
        <v>55040</v>
      </c>
      <c r="M32" s="43">
        <f t="shared" si="7"/>
        <v>55040</v>
      </c>
      <c r="N32" s="43">
        <f t="shared" si="7"/>
        <v>55040</v>
      </c>
      <c r="O32" s="43">
        <f t="shared" si="7"/>
        <v>55040</v>
      </c>
    </row>
    <row r="33" spans="4:15" x14ac:dyDescent="0.25">
      <c r="D33" s="43">
        <f>D21+D22+D26</f>
        <v>4500</v>
      </c>
      <c r="E33" s="43">
        <f t="shared" ref="E33:O33" si="8">E21+E22+E26</f>
        <v>0</v>
      </c>
      <c r="F33" s="43">
        <f t="shared" si="8"/>
        <v>0</v>
      </c>
      <c r="G33" s="43">
        <f t="shared" si="8"/>
        <v>3000</v>
      </c>
      <c r="H33" s="43">
        <f t="shared" si="8"/>
        <v>0</v>
      </c>
      <c r="I33" s="43">
        <f t="shared" si="8"/>
        <v>0</v>
      </c>
      <c r="J33" s="43">
        <f t="shared" si="8"/>
        <v>4500</v>
      </c>
      <c r="K33" s="43">
        <f t="shared" si="8"/>
        <v>0</v>
      </c>
      <c r="L33" s="43">
        <f t="shared" si="8"/>
        <v>0</v>
      </c>
      <c r="M33" s="43">
        <f t="shared" si="8"/>
        <v>3000</v>
      </c>
      <c r="N33" s="43">
        <f t="shared" si="8"/>
        <v>0</v>
      </c>
      <c r="O33" s="43">
        <f t="shared" si="8"/>
        <v>0</v>
      </c>
    </row>
  </sheetData>
  <mergeCells count="6">
    <mergeCell ref="A5:B5"/>
    <mergeCell ref="A1:O1"/>
    <mergeCell ref="A3:A4"/>
    <mergeCell ref="B3:B4"/>
    <mergeCell ref="C3:C4"/>
    <mergeCell ref="D3:O3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>
      <selection activeCell="C7" sqref="C7:N7"/>
    </sheetView>
  </sheetViews>
  <sheetFormatPr defaultRowHeight="15" x14ac:dyDescent="0.25"/>
  <cols>
    <col min="2" max="2" width="34.42578125" customWidth="1"/>
    <col min="3" max="3" width="12.7109375" customWidth="1"/>
    <col min="4" max="4" width="12" customWidth="1"/>
    <col min="5" max="5" width="11.85546875" customWidth="1"/>
    <col min="6" max="6" width="11.7109375" customWidth="1"/>
    <col min="7" max="7" width="12.5703125" customWidth="1"/>
    <col min="8" max="8" width="12.140625" customWidth="1"/>
    <col min="9" max="9" width="13" customWidth="1"/>
    <col min="10" max="10" width="11.7109375" customWidth="1"/>
    <col min="11" max="11" width="12.140625" customWidth="1"/>
    <col min="12" max="12" width="12.5703125" customWidth="1"/>
    <col min="13" max="13" width="13.28515625" customWidth="1"/>
    <col min="14" max="14" width="12.7109375" customWidth="1"/>
  </cols>
  <sheetData>
    <row r="1" spans="1:14" x14ac:dyDescent="0.25">
      <c r="A1" s="44" t="s">
        <v>105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3" spans="1:14" x14ac:dyDescent="0.25">
      <c r="A3" s="46" t="s">
        <v>1</v>
      </c>
      <c r="B3" s="46" t="s">
        <v>2</v>
      </c>
      <c r="C3" s="46" t="s">
        <v>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25">
      <c r="A4" s="46"/>
      <c r="B4" s="46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45" customHeight="1" x14ac:dyDescent="0.25">
      <c r="A5" s="2">
        <v>1</v>
      </c>
      <c r="B5" s="23" t="s">
        <v>100</v>
      </c>
      <c r="C5" s="41">
        <f>'Факт прошлых периодов'!D18</f>
        <v>160000</v>
      </c>
      <c r="D5" s="41">
        <f>'Факт прошлых периодов'!E18</f>
        <v>160000</v>
      </c>
      <c r="E5" s="41">
        <f>'Факт прошлых периодов'!F18</f>
        <v>200000</v>
      </c>
      <c r="F5" s="41">
        <f>'Факт прошлых периодов'!G18</f>
        <v>150000</v>
      </c>
      <c r="G5" s="41">
        <f>'Факт прошлых периодов'!H18</f>
        <v>210000</v>
      </c>
      <c r="H5" s="41">
        <f>'Факт прошлых периодов'!I18</f>
        <v>150000</v>
      </c>
      <c r="I5" s="41">
        <f>'Факт прошлых периодов'!J18</f>
        <v>167500</v>
      </c>
      <c r="J5" s="41">
        <f>'Факт прошлых периодов'!K18</f>
        <v>180000</v>
      </c>
      <c r="K5" s="41">
        <f>'Факт прошлых периодов'!L18</f>
        <v>105000</v>
      </c>
      <c r="L5" s="41">
        <f>'Факт прошлых периодов'!M18</f>
        <v>82500</v>
      </c>
      <c r="M5" s="41">
        <f>'Факт прошлых периодов'!N18</f>
        <v>98500</v>
      </c>
      <c r="N5" s="41">
        <f>'Факт прошлых периодов'!O18</f>
        <v>172500</v>
      </c>
    </row>
    <row r="6" spans="1:14" x14ac:dyDescent="0.25">
      <c r="A6" s="2"/>
      <c r="B6" s="2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2">
        <v>2</v>
      </c>
      <c r="B7" s="23" t="s">
        <v>101</v>
      </c>
      <c r="C7" s="41">
        <f>'Факт прошлых периодов'!D28</f>
        <v>59540</v>
      </c>
      <c r="D7" s="41">
        <f>'Факт прошлых периодов'!E28</f>
        <v>55040</v>
      </c>
      <c r="E7" s="41">
        <f>'Факт прошлых периодов'!F28</f>
        <v>55040</v>
      </c>
      <c r="F7" s="41">
        <f>'Факт прошлых периодов'!G28</f>
        <v>58040</v>
      </c>
      <c r="G7" s="41">
        <f>'Факт прошлых периодов'!H28</f>
        <v>55040</v>
      </c>
      <c r="H7" s="41">
        <f>'Факт прошлых периодов'!I28</f>
        <v>55040</v>
      </c>
      <c r="I7" s="41">
        <f>'Факт прошлых периодов'!J28</f>
        <v>59540</v>
      </c>
      <c r="J7" s="41">
        <f>'Факт прошлых периодов'!K28</f>
        <v>55040</v>
      </c>
      <c r="K7" s="41">
        <f>'Факт прошлых периодов'!L28</f>
        <v>55040</v>
      </c>
      <c r="L7" s="41">
        <f>'Факт прошлых периодов'!M28</f>
        <v>58040</v>
      </c>
      <c r="M7" s="41">
        <f>'Факт прошлых периодов'!N28</f>
        <v>55040</v>
      </c>
      <c r="N7" s="41">
        <f>'Факт прошлых периодов'!O28</f>
        <v>55040</v>
      </c>
    </row>
    <row r="8" spans="1:14" x14ac:dyDescent="0.25">
      <c r="A8" s="2"/>
      <c r="B8" s="2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28.15" customHeight="1" x14ac:dyDescent="0.25">
      <c r="A9" s="2">
        <v>3</v>
      </c>
      <c r="B9" s="23" t="s">
        <v>102</v>
      </c>
      <c r="C9" s="41">
        <f>'Факт прошлых периодов'!D18-'Факт прошлых периодов'!D28</f>
        <v>100460</v>
      </c>
      <c r="D9" s="41">
        <f>'Факт прошлых периодов'!E18-'Факт прошлых периодов'!E28</f>
        <v>104960</v>
      </c>
      <c r="E9" s="41">
        <f>'Факт прошлых периодов'!F18-'Факт прошлых периодов'!F28</f>
        <v>144960</v>
      </c>
      <c r="F9" s="41">
        <f>'Факт прошлых периодов'!G18-'Факт прошлых периодов'!G28</f>
        <v>91960</v>
      </c>
      <c r="G9" s="41">
        <f>'Факт прошлых периодов'!H18-'Факт прошлых периодов'!H28</f>
        <v>154960</v>
      </c>
      <c r="H9" s="41">
        <f>'Факт прошлых периодов'!I18-'Факт прошлых периодов'!I28</f>
        <v>94960</v>
      </c>
      <c r="I9" s="41">
        <f>'Факт прошлых периодов'!J18-'Факт прошлых периодов'!J28</f>
        <v>107960</v>
      </c>
      <c r="J9" s="41">
        <f>'Факт прошлых периодов'!K18-'Факт прошлых периодов'!K28</f>
        <v>124960</v>
      </c>
      <c r="K9" s="41">
        <f>'Факт прошлых периодов'!L18-'Факт прошлых периодов'!L28</f>
        <v>49960</v>
      </c>
      <c r="L9" s="41">
        <f>'Факт прошлых периодов'!M18-'Факт прошлых периодов'!M28</f>
        <v>24460</v>
      </c>
      <c r="M9" s="41">
        <f>'Факт прошлых периодов'!N18-'Факт прошлых периодов'!N28</f>
        <v>43460</v>
      </c>
      <c r="N9" s="41">
        <f>'Факт прошлых периодов'!O18-'Факт прошлых периодов'!O28</f>
        <v>117460</v>
      </c>
    </row>
    <row r="10" spans="1:14" ht="25.9" customHeight="1" x14ac:dyDescent="0.25">
      <c r="A10" s="2"/>
      <c r="B10" s="23" t="s">
        <v>104</v>
      </c>
      <c r="C10" s="41">
        <f>C9*15%</f>
        <v>15069</v>
      </c>
      <c r="D10" s="41">
        <f t="shared" ref="D10:N10" si="0">D9*15%</f>
        <v>15744</v>
      </c>
      <c r="E10" s="41">
        <f t="shared" si="0"/>
        <v>21744</v>
      </c>
      <c r="F10" s="41">
        <f t="shared" si="0"/>
        <v>13794</v>
      </c>
      <c r="G10" s="41">
        <f t="shared" si="0"/>
        <v>23244</v>
      </c>
      <c r="H10" s="41">
        <f t="shared" si="0"/>
        <v>14244</v>
      </c>
      <c r="I10" s="41">
        <f t="shared" si="0"/>
        <v>16194</v>
      </c>
      <c r="J10" s="41">
        <f t="shared" si="0"/>
        <v>18744</v>
      </c>
      <c r="K10" s="41">
        <f t="shared" si="0"/>
        <v>7494</v>
      </c>
      <c r="L10" s="41">
        <f t="shared" si="0"/>
        <v>3669</v>
      </c>
      <c r="M10" s="41">
        <f t="shared" si="0"/>
        <v>6519</v>
      </c>
      <c r="N10" s="41">
        <f t="shared" si="0"/>
        <v>17619</v>
      </c>
    </row>
    <row r="11" spans="1:14" ht="28.15" customHeight="1" x14ac:dyDescent="0.25">
      <c r="A11" s="2"/>
      <c r="B11" s="23" t="s">
        <v>103</v>
      </c>
      <c r="C11" s="41">
        <f>C9-C10</f>
        <v>85391</v>
      </c>
      <c r="D11" s="41">
        <f t="shared" ref="D11:N11" si="1">D9-D10</f>
        <v>89216</v>
      </c>
      <c r="E11" s="41">
        <f t="shared" si="1"/>
        <v>123216</v>
      </c>
      <c r="F11" s="41">
        <f t="shared" si="1"/>
        <v>78166</v>
      </c>
      <c r="G11" s="41">
        <f t="shared" si="1"/>
        <v>131716</v>
      </c>
      <c r="H11" s="41">
        <f t="shared" si="1"/>
        <v>80716</v>
      </c>
      <c r="I11" s="41">
        <f t="shared" si="1"/>
        <v>91766</v>
      </c>
      <c r="J11" s="41">
        <f t="shared" si="1"/>
        <v>106216</v>
      </c>
      <c r="K11" s="41">
        <f t="shared" si="1"/>
        <v>42466</v>
      </c>
      <c r="L11" s="41">
        <f t="shared" si="1"/>
        <v>20791</v>
      </c>
      <c r="M11" s="41">
        <f t="shared" si="1"/>
        <v>36941</v>
      </c>
      <c r="N11" s="41">
        <f t="shared" si="1"/>
        <v>99841</v>
      </c>
    </row>
  </sheetData>
  <mergeCells count="4">
    <mergeCell ref="A3:A4"/>
    <mergeCell ref="B3:B4"/>
    <mergeCell ref="C3:N3"/>
    <mergeCell ref="A1:N1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C5" sqref="C5:F11"/>
    </sheetView>
  </sheetViews>
  <sheetFormatPr defaultRowHeight="15" x14ac:dyDescent="0.25"/>
  <cols>
    <col min="1" max="1" width="13" customWidth="1"/>
    <col min="2" max="2" width="35.85546875" customWidth="1"/>
    <col min="3" max="3" width="18.28515625" customWidth="1"/>
    <col min="4" max="4" width="15.140625" customWidth="1"/>
    <col min="5" max="5" width="17.28515625" customWidth="1"/>
    <col min="6" max="6" width="14.42578125" customWidth="1"/>
  </cols>
  <sheetData>
    <row r="1" spans="1:6" x14ac:dyDescent="0.25">
      <c r="A1" s="44" t="s">
        <v>106</v>
      </c>
      <c r="B1" s="44"/>
      <c r="C1" s="44"/>
      <c r="D1" s="44"/>
      <c r="E1" s="44"/>
      <c r="F1" s="44"/>
    </row>
    <row r="3" spans="1:6" x14ac:dyDescent="0.25">
      <c r="A3" s="46" t="s">
        <v>1</v>
      </c>
      <c r="B3" s="46" t="s">
        <v>2</v>
      </c>
      <c r="C3" s="46" t="s">
        <v>4</v>
      </c>
      <c r="D3" s="46"/>
      <c r="E3" s="46"/>
      <c r="F3" s="46"/>
    </row>
    <row r="4" spans="1:6" x14ac:dyDescent="0.25">
      <c r="A4" s="46"/>
      <c r="B4" s="46"/>
      <c r="C4" s="4" t="s">
        <v>17</v>
      </c>
      <c r="D4" s="4" t="s">
        <v>18</v>
      </c>
      <c r="E4" s="4" t="s">
        <v>19</v>
      </c>
      <c r="F4" s="4" t="s">
        <v>20</v>
      </c>
    </row>
    <row r="5" spans="1:6" ht="25.15" customHeight="1" x14ac:dyDescent="0.25">
      <c r="A5" s="2">
        <v>1</v>
      </c>
      <c r="B5" s="23" t="s">
        <v>100</v>
      </c>
      <c r="C5" s="41"/>
      <c r="D5" s="41"/>
      <c r="E5" s="41"/>
      <c r="F5" s="41"/>
    </row>
    <row r="6" spans="1:6" x14ac:dyDescent="0.25">
      <c r="A6" s="2"/>
      <c r="B6" s="23"/>
      <c r="C6" s="41"/>
      <c r="D6" s="41"/>
      <c r="E6" s="41"/>
      <c r="F6" s="41"/>
    </row>
    <row r="7" spans="1:6" ht="36" customHeight="1" x14ac:dyDescent="0.25">
      <c r="A7" s="2">
        <v>2</v>
      </c>
      <c r="B7" s="23" t="s">
        <v>101</v>
      </c>
      <c r="C7" s="41"/>
      <c r="D7" s="41"/>
      <c r="E7" s="41"/>
      <c r="F7" s="41"/>
    </row>
    <row r="8" spans="1:6" x14ac:dyDescent="0.25">
      <c r="A8" s="2"/>
      <c r="B8" s="23"/>
      <c r="C8" s="41"/>
      <c r="D8" s="41"/>
      <c r="E8" s="41"/>
      <c r="F8" s="41"/>
    </row>
    <row r="9" spans="1:6" ht="28.9" customHeight="1" x14ac:dyDescent="0.25">
      <c r="A9" s="2">
        <v>3</v>
      </c>
      <c r="B9" s="23" t="s">
        <v>102</v>
      </c>
      <c r="C9" s="41"/>
      <c r="D9" s="41"/>
      <c r="E9" s="41"/>
      <c r="F9" s="41"/>
    </row>
    <row r="10" spans="1:6" ht="27" customHeight="1" x14ac:dyDescent="0.25">
      <c r="A10" s="2"/>
      <c r="B10" s="23" t="s">
        <v>104</v>
      </c>
      <c r="C10" s="41"/>
      <c r="D10" s="41"/>
      <c r="E10" s="41"/>
      <c r="F10" s="41"/>
    </row>
    <row r="11" spans="1:6" ht="27" customHeight="1" x14ac:dyDescent="0.25">
      <c r="A11" s="2"/>
      <c r="B11" s="23" t="s">
        <v>103</v>
      </c>
      <c r="C11" s="41"/>
      <c r="D11" s="41"/>
      <c r="E11" s="41"/>
      <c r="F11" s="41"/>
    </row>
  </sheetData>
  <mergeCells count="4">
    <mergeCell ref="A3:A4"/>
    <mergeCell ref="B3:B4"/>
    <mergeCell ref="C3:F3"/>
    <mergeCell ref="A1:F1"/>
  </mergeCells>
  <pageMargins left="0.7" right="0.7" top="0.75" bottom="0.75" header="0.3" footer="0.3"/>
  <pageSetup paperSize="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topLeftCell="A46" zoomScale="77" zoomScaleNormal="77" workbookViewId="0">
      <selection activeCell="D35" sqref="D35"/>
    </sheetView>
  </sheetViews>
  <sheetFormatPr defaultRowHeight="15" x14ac:dyDescent="0.25"/>
  <cols>
    <col min="1" max="1" width="7.28515625" style="14" customWidth="1"/>
    <col min="2" max="2" width="41.140625" customWidth="1"/>
    <col min="3" max="3" width="13" customWidth="1"/>
    <col min="4" max="4" width="11.5703125" customWidth="1"/>
    <col min="5" max="5" width="11.28515625" bestFit="1" customWidth="1"/>
    <col min="6" max="6" width="10.5703125" customWidth="1"/>
    <col min="7" max="7" width="10.42578125" customWidth="1"/>
    <col min="8" max="8" width="9.5703125" bestFit="1" customWidth="1"/>
    <col min="9" max="9" width="9.28515625" bestFit="1" customWidth="1"/>
    <col min="10" max="10" width="10.140625" customWidth="1"/>
    <col min="11" max="11" width="10.28515625" bestFit="1" customWidth="1"/>
    <col min="12" max="12" width="9.28515625" bestFit="1" customWidth="1"/>
    <col min="13" max="13" width="11.28515625" customWidth="1"/>
    <col min="14" max="14" width="10.42578125" customWidth="1"/>
    <col min="15" max="15" width="9.5703125" bestFit="1" customWidth="1"/>
    <col min="16" max="16" width="10.7109375" customWidth="1"/>
    <col min="17" max="17" width="10" customWidth="1"/>
    <col min="18" max="18" width="10.140625" customWidth="1"/>
    <col min="19" max="19" width="11.140625" customWidth="1"/>
    <col min="20" max="20" width="9.85546875" customWidth="1"/>
  </cols>
  <sheetData>
    <row r="1" spans="1:21" x14ac:dyDescent="0.25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3" spans="1:2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"/>
    </row>
    <row r="4" spans="1:21" ht="24" customHeight="1" x14ac:dyDescent="0.25">
      <c r="A4" s="45" t="s">
        <v>1</v>
      </c>
      <c r="B4" s="46" t="s">
        <v>2</v>
      </c>
      <c r="C4" s="45" t="s">
        <v>33</v>
      </c>
      <c r="D4" s="45" t="s">
        <v>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5" t="s">
        <v>107</v>
      </c>
      <c r="Q4" s="46"/>
      <c r="R4" s="46"/>
      <c r="S4" s="46"/>
    </row>
    <row r="5" spans="1:21" x14ac:dyDescent="0.25">
      <c r="A5" s="46"/>
      <c r="B5" s="46"/>
      <c r="C5" s="46"/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20</v>
      </c>
    </row>
    <row r="6" spans="1:21" x14ac:dyDescent="0.25">
      <c r="A6" s="2">
        <v>1</v>
      </c>
      <c r="B6" s="3" t="s">
        <v>21</v>
      </c>
      <c r="C6" s="12">
        <v>800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1" x14ac:dyDescent="0.25">
      <c r="A7" s="2">
        <v>2</v>
      </c>
      <c r="B7" s="3" t="s">
        <v>108</v>
      </c>
      <c r="C7" s="12">
        <v>10000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1" x14ac:dyDescent="0.25">
      <c r="A8" s="2">
        <v>3</v>
      </c>
      <c r="B8" s="3" t="s">
        <v>109</v>
      </c>
      <c r="C8" s="12">
        <v>50000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1" x14ac:dyDescent="0.25">
      <c r="A9" s="2">
        <v>4</v>
      </c>
      <c r="B9" s="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1" x14ac:dyDescent="0.25">
      <c r="A10" s="2">
        <v>5</v>
      </c>
      <c r="B10" s="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1" x14ac:dyDescent="0.25">
      <c r="A11" s="2">
        <v>6</v>
      </c>
      <c r="B11" s="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21" x14ac:dyDescent="0.25">
      <c r="A12" s="47" t="s">
        <v>29</v>
      </c>
      <c r="B12" s="47"/>
      <c r="C12" s="12">
        <f>SUM(C6:C11)</f>
        <v>60800</v>
      </c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21" x14ac:dyDescent="0.25">
      <c r="A13"/>
    </row>
    <row r="14" spans="1:21" x14ac:dyDescent="0.25">
      <c r="A14" t="s">
        <v>31</v>
      </c>
      <c r="B14" t="s">
        <v>32</v>
      </c>
    </row>
    <row r="15" spans="1:21" x14ac:dyDescent="0.25">
      <c r="A15"/>
    </row>
    <row r="16" spans="1:21" x14ac:dyDescent="0.25">
      <c r="A16" s="56" t="s">
        <v>34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19" ht="15.75" customHeight="1" x14ac:dyDescent="0.25">
      <c r="A17" s="46" t="s">
        <v>1</v>
      </c>
      <c r="B17" s="46" t="s">
        <v>2</v>
      </c>
      <c r="C17" s="48" t="s">
        <v>48</v>
      </c>
      <c r="D17" s="45" t="s">
        <v>4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5" t="s">
        <v>107</v>
      </c>
      <c r="Q17" s="46"/>
      <c r="R17" s="46"/>
      <c r="S17" s="46"/>
    </row>
    <row r="18" spans="1:19" x14ac:dyDescent="0.25">
      <c r="A18" s="46"/>
      <c r="B18" s="46"/>
      <c r="C18" s="49"/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  <c r="R18" s="4" t="s">
        <v>19</v>
      </c>
      <c r="S18" s="4" t="s">
        <v>20</v>
      </c>
    </row>
    <row r="19" spans="1:19" x14ac:dyDescent="0.25">
      <c r="A19" s="50" t="s">
        <v>36</v>
      </c>
      <c r="B19" s="50"/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2">
        <v>1</v>
      </c>
      <c r="B20" s="36" t="s">
        <v>110</v>
      </c>
      <c r="C20" s="5"/>
      <c r="D20" s="9">
        <f>D21*D22</f>
        <v>3000</v>
      </c>
      <c r="E20" s="9">
        <f t="shared" ref="E20:S20" si="0">E21*E22</f>
        <v>8750</v>
      </c>
      <c r="F20" s="9">
        <f t="shared" si="0"/>
        <v>10000</v>
      </c>
      <c r="G20" s="9">
        <f t="shared" si="0"/>
        <v>11250</v>
      </c>
      <c r="H20" s="9">
        <f t="shared" si="0"/>
        <v>12500</v>
      </c>
      <c r="I20" s="9">
        <f t="shared" si="0"/>
        <v>10500</v>
      </c>
      <c r="J20" s="9">
        <f t="shared" si="0"/>
        <v>10000</v>
      </c>
      <c r="K20" s="9">
        <f t="shared" si="0"/>
        <v>8000</v>
      </c>
      <c r="L20" s="9">
        <f t="shared" si="0"/>
        <v>10000</v>
      </c>
      <c r="M20" s="9">
        <f t="shared" si="0"/>
        <v>7000</v>
      </c>
      <c r="N20" s="9">
        <f t="shared" si="0"/>
        <v>6250</v>
      </c>
      <c r="O20" s="9">
        <f t="shared" si="0"/>
        <v>5000</v>
      </c>
      <c r="P20" s="9">
        <f t="shared" si="0"/>
        <v>22500</v>
      </c>
      <c r="Q20" s="9">
        <f t="shared" si="0"/>
        <v>35000</v>
      </c>
      <c r="R20" s="9">
        <f t="shared" si="0"/>
        <v>29500</v>
      </c>
      <c r="S20" s="9">
        <f t="shared" si="0"/>
        <v>19750</v>
      </c>
    </row>
    <row r="21" spans="1:19" x14ac:dyDescent="0.25">
      <c r="A21" s="2"/>
      <c r="B21" s="6" t="s">
        <v>35</v>
      </c>
      <c r="C21" s="6"/>
      <c r="D21" s="10">
        <v>12</v>
      </c>
      <c r="E21" s="10">
        <v>35</v>
      </c>
      <c r="F21" s="10">
        <v>40</v>
      </c>
      <c r="G21" s="10">
        <v>45</v>
      </c>
      <c r="H21" s="10">
        <v>50</v>
      </c>
      <c r="I21" s="10">
        <v>42</v>
      </c>
      <c r="J21" s="10">
        <v>40</v>
      </c>
      <c r="K21" s="10">
        <v>32</v>
      </c>
      <c r="L21" s="10">
        <v>40</v>
      </c>
      <c r="M21" s="10">
        <v>28</v>
      </c>
      <c r="N21" s="10">
        <v>25</v>
      </c>
      <c r="O21" s="10">
        <v>20</v>
      </c>
      <c r="P21" s="10">
        <v>90</v>
      </c>
      <c r="Q21" s="10">
        <v>140</v>
      </c>
      <c r="R21" s="10">
        <v>118</v>
      </c>
      <c r="S21" s="10">
        <v>79</v>
      </c>
    </row>
    <row r="22" spans="1:19" x14ac:dyDescent="0.25">
      <c r="A22" s="2"/>
      <c r="B22" s="6" t="s">
        <v>113</v>
      </c>
      <c r="C22" s="6"/>
      <c r="D22" s="10">
        <v>250</v>
      </c>
      <c r="E22" s="10">
        <v>250</v>
      </c>
      <c r="F22" s="10">
        <v>250</v>
      </c>
      <c r="G22" s="10">
        <v>250</v>
      </c>
      <c r="H22" s="10">
        <v>250</v>
      </c>
      <c r="I22" s="10">
        <v>250</v>
      </c>
      <c r="J22" s="10">
        <v>250</v>
      </c>
      <c r="K22" s="10">
        <v>250</v>
      </c>
      <c r="L22" s="10">
        <v>250</v>
      </c>
      <c r="M22" s="10">
        <v>250</v>
      </c>
      <c r="N22" s="10">
        <v>250</v>
      </c>
      <c r="O22" s="10">
        <v>250</v>
      </c>
      <c r="P22" s="10">
        <v>250</v>
      </c>
      <c r="Q22" s="10">
        <v>250</v>
      </c>
      <c r="R22" s="10">
        <v>250</v>
      </c>
      <c r="S22" s="10">
        <v>250</v>
      </c>
    </row>
    <row r="23" spans="1:19" x14ac:dyDescent="0.25">
      <c r="A23" s="2"/>
      <c r="B23" s="6"/>
      <c r="C23" s="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2">
        <v>2</v>
      </c>
      <c r="B24" s="36" t="s">
        <v>111</v>
      </c>
      <c r="C24" s="5"/>
      <c r="D24" s="9">
        <f>D25*D26</f>
        <v>600</v>
      </c>
      <c r="E24" s="9">
        <f t="shared" ref="E24:S24" si="1">E25*E26</f>
        <v>3000</v>
      </c>
      <c r="F24" s="9">
        <f t="shared" si="1"/>
        <v>7500</v>
      </c>
      <c r="G24" s="9">
        <f t="shared" si="1"/>
        <v>9000</v>
      </c>
      <c r="H24" s="9">
        <f t="shared" si="1"/>
        <v>9600</v>
      </c>
      <c r="I24" s="9">
        <f t="shared" si="1"/>
        <v>8400</v>
      </c>
      <c r="J24" s="9">
        <f t="shared" si="1"/>
        <v>6600</v>
      </c>
      <c r="K24" s="9">
        <f t="shared" si="1"/>
        <v>5400</v>
      </c>
      <c r="L24" s="9">
        <f t="shared" si="1"/>
        <v>6000</v>
      </c>
      <c r="M24" s="9">
        <f t="shared" si="1"/>
        <v>4500</v>
      </c>
      <c r="N24" s="9">
        <f t="shared" si="1"/>
        <v>4500</v>
      </c>
      <c r="O24" s="9">
        <f t="shared" si="1"/>
        <v>3600</v>
      </c>
      <c r="P24" s="9">
        <f t="shared" si="1"/>
        <v>10000</v>
      </c>
      <c r="Q24" s="9">
        <f t="shared" si="1"/>
        <v>23000</v>
      </c>
      <c r="R24" s="9">
        <f t="shared" si="1"/>
        <v>15750</v>
      </c>
      <c r="S24" s="9">
        <f t="shared" si="1"/>
        <v>12000</v>
      </c>
    </row>
    <row r="25" spans="1:19" x14ac:dyDescent="0.25">
      <c r="A25" s="2"/>
      <c r="B25" s="6" t="s">
        <v>35</v>
      </c>
      <c r="C25" s="6"/>
      <c r="D25" s="10">
        <v>2</v>
      </c>
      <c r="E25" s="10">
        <v>10</v>
      </c>
      <c r="F25" s="10">
        <v>25</v>
      </c>
      <c r="G25" s="10">
        <v>30</v>
      </c>
      <c r="H25" s="10">
        <v>32</v>
      </c>
      <c r="I25" s="10">
        <v>28</v>
      </c>
      <c r="J25" s="10">
        <v>22</v>
      </c>
      <c r="K25" s="10">
        <v>18</v>
      </c>
      <c r="L25" s="10">
        <v>20</v>
      </c>
      <c r="M25" s="10">
        <v>15</v>
      </c>
      <c r="N25" s="10">
        <v>15</v>
      </c>
      <c r="O25" s="10">
        <v>12</v>
      </c>
      <c r="P25" s="10">
        <v>40</v>
      </c>
      <c r="Q25" s="10">
        <v>92</v>
      </c>
      <c r="R25" s="10">
        <v>63</v>
      </c>
      <c r="S25" s="10">
        <v>48</v>
      </c>
    </row>
    <row r="26" spans="1:19" x14ac:dyDescent="0.25">
      <c r="A26" s="2"/>
      <c r="B26" s="6" t="s">
        <v>113</v>
      </c>
      <c r="C26" s="6"/>
      <c r="D26" s="10">
        <v>300</v>
      </c>
      <c r="E26" s="10">
        <v>300</v>
      </c>
      <c r="F26" s="10">
        <v>300</v>
      </c>
      <c r="G26" s="10">
        <v>300</v>
      </c>
      <c r="H26" s="10">
        <v>300</v>
      </c>
      <c r="I26" s="10">
        <v>300</v>
      </c>
      <c r="J26" s="10">
        <v>300</v>
      </c>
      <c r="K26" s="10">
        <v>300</v>
      </c>
      <c r="L26" s="10">
        <v>300</v>
      </c>
      <c r="M26" s="10">
        <v>300</v>
      </c>
      <c r="N26" s="10">
        <v>300</v>
      </c>
      <c r="O26" s="10">
        <v>300</v>
      </c>
      <c r="P26" s="10">
        <v>250</v>
      </c>
      <c r="Q26" s="10">
        <v>250</v>
      </c>
      <c r="R26" s="10">
        <v>250</v>
      </c>
      <c r="S26" s="10">
        <v>250</v>
      </c>
    </row>
    <row r="27" spans="1:19" x14ac:dyDescent="0.25">
      <c r="A27" s="2"/>
      <c r="B27" s="6"/>
      <c r="C27" s="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2">
        <v>3</v>
      </c>
      <c r="B28" s="36" t="s">
        <v>112</v>
      </c>
      <c r="C28" s="5"/>
      <c r="D28" s="9">
        <f>D29*D30</f>
        <v>0</v>
      </c>
      <c r="E28" s="9">
        <f t="shared" ref="E28:S28" si="2">E29*E30</f>
        <v>5000</v>
      </c>
      <c r="F28" s="9">
        <f t="shared" si="2"/>
        <v>4000</v>
      </c>
      <c r="G28" s="9">
        <f t="shared" si="2"/>
        <v>5000</v>
      </c>
      <c r="H28" s="9">
        <f t="shared" si="2"/>
        <v>3000</v>
      </c>
      <c r="I28" s="9">
        <f t="shared" si="2"/>
        <v>2500</v>
      </c>
      <c r="J28" s="9">
        <f t="shared" si="2"/>
        <v>2000</v>
      </c>
      <c r="K28" s="9">
        <f t="shared" si="2"/>
        <v>2000</v>
      </c>
      <c r="L28" s="9">
        <f t="shared" si="2"/>
        <v>4500</v>
      </c>
      <c r="M28" s="9">
        <f t="shared" si="2"/>
        <v>1000</v>
      </c>
      <c r="N28" s="9">
        <f t="shared" si="2"/>
        <v>2000</v>
      </c>
      <c r="O28" s="9">
        <f t="shared" si="2"/>
        <v>3000</v>
      </c>
      <c r="P28" s="9">
        <f t="shared" si="2"/>
        <v>9600</v>
      </c>
      <c r="Q28" s="9">
        <f t="shared" si="2"/>
        <v>10000</v>
      </c>
      <c r="R28" s="9">
        <f t="shared" si="2"/>
        <v>7200</v>
      </c>
      <c r="S28" s="9">
        <f t="shared" si="2"/>
        <v>6000</v>
      </c>
    </row>
    <row r="29" spans="1:19" x14ac:dyDescent="0.25">
      <c r="A29" s="2"/>
      <c r="B29" s="6" t="s">
        <v>35</v>
      </c>
      <c r="C29" s="6"/>
      <c r="D29" s="10">
        <v>0</v>
      </c>
      <c r="E29" s="10">
        <v>10</v>
      </c>
      <c r="F29" s="10">
        <v>8</v>
      </c>
      <c r="G29" s="10">
        <v>10</v>
      </c>
      <c r="H29" s="10">
        <v>6</v>
      </c>
      <c r="I29" s="10">
        <v>5</v>
      </c>
      <c r="J29" s="10">
        <v>4</v>
      </c>
      <c r="K29" s="10">
        <v>4</v>
      </c>
      <c r="L29" s="10">
        <v>9</v>
      </c>
      <c r="M29" s="10">
        <v>2</v>
      </c>
      <c r="N29" s="10">
        <v>4</v>
      </c>
      <c r="O29" s="10">
        <v>6</v>
      </c>
      <c r="P29" s="10">
        <v>24</v>
      </c>
      <c r="Q29" s="10">
        <v>25</v>
      </c>
      <c r="R29" s="10">
        <v>18</v>
      </c>
      <c r="S29" s="10">
        <v>15</v>
      </c>
    </row>
    <row r="30" spans="1:19" x14ac:dyDescent="0.25">
      <c r="A30" s="2"/>
      <c r="B30" s="6" t="s">
        <v>113</v>
      </c>
      <c r="C30" s="6"/>
      <c r="D30" s="10">
        <v>500</v>
      </c>
      <c r="E30" s="10">
        <v>500</v>
      </c>
      <c r="F30" s="10">
        <v>500</v>
      </c>
      <c r="G30" s="10">
        <v>500</v>
      </c>
      <c r="H30" s="10">
        <v>500</v>
      </c>
      <c r="I30" s="10">
        <v>500</v>
      </c>
      <c r="J30" s="10">
        <v>500</v>
      </c>
      <c r="K30" s="10">
        <v>500</v>
      </c>
      <c r="L30" s="10">
        <v>500</v>
      </c>
      <c r="M30" s="10">
        <v>500</v>
      </c>
      <c r="N30" s="10">
        <v>500</v>
      </c>
      <c r="O30" s="10">
        <v>500</v>
      </c>
      <c r="P30" s="10">
        <v>400</v>
      </c>
      <c r="Q30" s="10">
        <v>400</v>
      </c>
      <c r="R30" s="10">
        <v>400</v>
      </c>
      <c r="S30" s="10">
        <v>400</v>
      </c>
    </row>
    <row r="31" spans="1:19" x14ac:dyDescent="0.25">
      <c r="A31" s="2"/>
      <c r="B31" s="6"/>
      <c r="C31" s="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2"/>
      <c r="B32" s="7" t="s">
        <v>37</v>
      </c>
      <c r="C32" s="7"/>
      <c r="D32" s="11">
        <f t="shared" ref="D32:O32" si="3">SUM(D20,D24,D28)</f>
        <v>3600</v>
      </c>
      <c r="E32" s="11">
        <f t="shared" si="3"/>
        <v>16750</v>
      </c>
      <c r="F32" s="11">
        <f t="shared" si="3"/>
        <v>21500</v>
      </c>
      <c r="G32" s="11">
        <f t="shared" si="3"/>
        <v>25250</v>
      </c>
      <c r="H32" s="11">
        <f t="shared" si="3"/>
        <v>25100</v>
      </c>
      <c r="I32" s="11">
        <f t="shared" si="3"/>
        <v>21400</v>
      </c>
      <c r="J32" s="11">
        <f t="shared" si="3"/>
        <v>18600</v>
      </c>
      <c r="K32" s="11">
        <f t="shared" si="3"/>
        <v>15400</v>
      </c>
      <c r="L32" s="11">
        <f t="shared" si="3"/>
        <v>20500</v>
      </c>
      <c r="M32" s="11">
        <f t="shared" si="3"/>
        <v>12500</v>
      </c>
      <c r="N32" s="11">
        <f t="shared" si="3"/>
        <v>12750</v>
      </c>
      <c r="O32" s="11">
        <f t="shared" si="3"/>
        <v>11600</v>
      </c>
      <c r="P32" s="11">
        <f t="shared" ref="P32:S32" si="4">SUM(P20,P24,P28)</f>
        <v>42100</v>
      </c>
      <c r="Q32" s="11">
        <f t="shared" si="4"/>
        <v>68000</v>
      </c>
      <c r="R32" s="11">
        <f t="shared" si="4"/>
        <v>52450</v>
      </c>
      <c r="S32" s="11">
        <f t="shared" si="4"/>
        <v>37750</v>
      </c>
    </row>
    <row r="33" spans="1:19" x14ac:dyDescent="0.25">
      <c r="A33" s="2"/>
      <c r="B33" s="8" t="s">
        <v>38</v>
      </c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2">
        <v>1</v>
      </c>
      <c r="B34" s="3"/>
      <c r="C34" s="3"/>
      <c r="D34" s="10"/>
      <c r="E34" s="10"/>
      <c r="F34" s="10"/>
      <c r="G34" s="10"/>
      <c r="H34" s="10"/>
      <c r="I34" s="10"/>
      <c r="J34" s="10">
        <v>2000</v>
      </c>
      <c r="K34" s="10"/>
      <c r="L34" s="10"/>
      <c r="M34" s="10"/>
      <c r="N34" s="10"/>
      <c r="O34" s="10"/>
      <c r="P34" s="10">
        <v>2000</v>
      </c>
      <c r="Q34" s="10"/>
      <c r="R34" s="10">
        <v>2000</v>
      </c>
      <c r="S34" s="10"/>
    </row>
    <row r="35" spans="1:19" x14ac:dyDescent="0.25">
      <c r="A35" s="2">
        <v>2</v>
      </c>
      <c r="B35" s="3"/>
      <c r="C35" s="3"/>
      <c r="D35" s="10"/>
      <c r="E35" s="10"/>
      <c r="F35" s="10"/>
      <c r="G35" s="10"/>
      <c r="H35" s="10"/>
      <c r="I35" s="10"/>
      <c r="J35" s="10">
        <v>1500</v>
      </c>
      <c r="K35" s="10"/>
      <c r="L35" s="10"/>
      <c r="M35" s="10"/>
      <c r="N35" s="10"/>
      <c r="O35" s="10"/>
      <c r="P35" s="10">
        <v>1500</v>
      </c>
      <c r="Q35" s="10"/>
      <c r="R35" s="10">
        <v>1500</v>
      </c>
      <c r="S35" s="10"/>
    </row>
    <row r="36" spans="1:19" x14ac:dyDescent="0.25">
      <c r="A36" s="2">
        <v>3</v>
      </c>
      <c r="B36" s="3" t="s">
        <v>116</v>
      </c>
      <c r="C36" s="3"/>
      <c r="D36" s="10">
        <v>3000</v>
      </c>
      <c r="E36" s="10"/>
      <c r="F36" s="10"/>
      <c r="G36" s="10"/>
      <c r="H36" s="10"/>
      <c r="I36" s="10"/>
      <c r="J36" s="10">
        <v>3000</v>
      </c>
      <c r="K36" s="10"/>
      <c r="L36" s="10"/>
      <c r="M36" s="10"/>
      <c r="N36" s="10"/>
      <c r="O36" s="10"/>
      <c r="P36" s="10">
        <v>3000</v>
      </c>
      <c r="Q36" s="10"/>
      <c r="R36" s="10">
        <v>3000</v>
      </c>
      <c r="S36" s="10"/>
    </row>
    <row r="37" spans="1:19" x14ac:dyDescent="0.25">
      <c r="A37" s="2">
        <v>4</v>
      </c>
      <c r="B37" s="3" t="s">
        <v>40</v>
      </c>
      <c r="C37" s="3"/>
      <c r="D37" s="10">
        <v>1500</v>
      </c>
      <c r="E37" s="10">
        <v>1500</v>
      </c>
      <c r="F37" s="10">
        <v>1500</v>
      </c>
      <c r="G37" s="10">
        <v>1500</v>
      </c>
      <c r="H37" s="10">
        <v>1500</v>
      </c>
      <c r="I37" s="10">
        <v>1500</v>
      </c>
      <c r="J37" s="10">
        <v>1500</v>
      </c>
      <c r="K37" s="10">
        <v>1500</v>
      </c>
      <c r="L37" s="10">
        <v>1500</v>
      </c>
      <c r="M37" s="10">
        <v>1500</v>
      </c>
      <c r="N37" s="10">
        <v>1500</v>
      </c>
      <c r="O37" s="10">
        <v>1500</v>
      </c>
      <c r="P37" s="10">
        <v>4500</v>
      </c>
      <c r="Q37" s="10">
        <v>4500</v>
      </c>
      <c r="R37" s="10">
        <v>4500</v>
      </c>
      <c r="S37" s="10">
        <v>4500</v>
      </c>
    </row>
    <row r="38" spans="1:19" x14ac:dyDescent="0.25">
      <c r="A38" s="2">
        <v>5</v>
      </c>
      <c r="B38" s="3" t="s">
        <v>41</v>
      </c>
      <c r="C38" s="3"/>
      <c r="D38" s="10">
        <v>1845</v>
      </c>
      <c r="E38" s="10">
        <v>1845</v>
      </c>
      <c r="F38" s="10">
        <v>1845</v>
      </c>
      <c r="G38" s="10">
        <v>1845</v>
      </c>
      <c r="H38" s="10">
        <v>1845</v>
      </c>
      <c r="I38" s="10">
        <v>1845</v>
      </c>
      <c r="J38" s="10">
        <v>1845</v>
      </c>
      <c r="K38" s="10">
        <v>1845</v>
      </c>
      <c r="L38" s="10">
        <v>1845</v>
      </c>
      <c r="M38" s="10">
        <v>1845</v>
      </c>
      <c r="N38" s="10">
        <v>1845</v>
      </c>
      <c r="O38" s="10">
        <v>41845</v>
      </c>
      <c r="P38" s="10">
        <v>5535</v>
      </c>
      <c r="Q38" s="10">
        <v>5535</v>
      </c>
      <c r="R38" s="10">
        <v>5535</v>
      </c>
      <c r="S38" s="10">
        <v>45535</v>
      </c>
    </row>
    <row r="39" spans="1:19" x14ac:dyDescent="0.25">
      <c r="A39" s="2">
        <v>6</v>
      </c>
      <c r="B39" s="3" t="s">
        <v>85</v>
      </c>
      <c r="C39" s="3"/>
      <c r="D39" s="10">
        <v>6150</v>
      </c>
      <c r="E39" s="10">
        <v>6150</v>
      </c>
      <c r="F39" s="10">
        <v>6150</v>
      </c>
      <c r="G39" s="10">
        <v>6150</v>
      </c>
      <c r="H39" s="10">
        <v>6150</v>
      </c>
      <c r="I39" s="10">
        <v>6150</v>
      </c>
      <c r="J39" s="10">
        <v>6150</v>
      </c>
      <c r="K39" s="10">
        <v>6150</v>
      </c>
      <c r="L39" s="10">
        <v>6150</v>
      </c>
      <c r="M39" s="10">
        <v>6150</v>
      </c>
      <c r="N39" s="10">
        <v>6150</v>
      </c>
      <c r="O39" s="10">
        <v>6150</v>
      </c>
      <c r="P39" s="10">
        <v>18450</v>
      </c>
      <c r="Q39" s="10">
        <v>18450</v>
      </c>
      <c r="R39" s="10">
        <v>18450</v>
      </c>
      <c r="S39" s="10">
        <v>18450</v>
      </c>
    </row>
    <row r="40" spans="1:19" x14ac:dyDescent="0.25">
      <c r="A40" s="2">
        <v>6</v>
      </c>
      <c r="B40" s="3" t="s">
        <v>26</v>
      </c>
      <c r="C40" s="3"/>
      <c r="D40" s="10">
        <v>3000</v>
      </c>
      <c r="E40" s="10"/>
      <c r="F40" s="10"/>
      <c r="G40" s="10">
        <v>3000</v>
      </c>
      <c r="H40" s="10"/>
      <c r="I40" s="10"/>
      <c r="J40" s="10">
        <v>3000</v>
      </c>
      <c r="K40" s="10"/>
      <c r="L40" s="10"/>
      <c r="M40" s="10">
        <v>3000</v>
      </c>
      <c r="N40" s="10"/>
      <c r="O40" s="10"/>
      <c r="P40" s="10">
        <v>3000</v>
      </c>
      <c r="Q40" s="10">
        <v>3000</v>
      </c>
      <c r="R40" s="10">
        <v>3000</v>
      </c>
      <c r="S40" s="10">
        <v>3000</v>
      </c>
    </row>
    <row r="41" spans="1:19" x14ac:dyDescent="0.25">
      <c r="A41" s="2">
        <v>7</v>
      </c>
      <c r="B41" s="3" t="s">
        <v>42</v>
      </c>
      <c r="C41" s="3"/>
      <c r="D41" s="10">
        <v>7150</v>
      </c>
      <c r="E41" s="10">
        <v>7150</v>
      </c>
      <c r="F41" s="10">
        <v>7150</v>
      </c>
      <c r="G41" s="10">
        <v>7150</v>
      </c>
      <c r="H41" s="10">
        <v>7150</v>
      </c>
      <c r="I41" s="10">
        <v>7150</v>
      </c>
      <c r="J41" s="10">
        <v>7150</v>
      </c>
      <c r="K41" s="10">
        <v>7150</v>
      </c>
      <c r="L41" s="10">
        <v>7150</v>
      </c>
      <c r="M41" s="10">
        <v>7150</v>
      </c>
      <c r="N41" s="10">
        <v>7150</v>
      </c>
      <c r="O41" s="10">
        <v>7150</v>
      </c>
      <c r="P41" s="10">
        <v>21450</v>
      </c>
      <c r="Q41" s="10">
        <v>21450</v>
      </c>
      <c r="R41" s="10">
        <v>21450</v>
      </c>
      <c r="S41" s="10">
        <v>21450</v>
      </c>
    </row>
    <row r="42" spans="1:19" x14ac:dyDescent="0.25">
      <c r="A42" s="3"/>
      <c r="B42" s="7" t="s">
        <v>43</v>
      </c>
      <c r="C42" s="7"/>
      <c r="D42" s="11">
        <f>SUM(D34:D41)</f>
        <v>22645</v>
      </c>
      <c r="E42" s="11">
        <f t="shared" ref="E42:S42" si="5">SUM(E34:E41)</f>
        <v>16645</v>
      </c>
      <c r="F42" s="11">
        <f t="shared" si="5"/>
        <v>16645</v>
      </c>
      <c r="G42" s="11">
        <f t="shared" si="5"/>
        <v>19645</v>
      </c>
      <c r="H42" s="11">
        <f t="shared" si="5"/>
        <v>16645</v>
      </c>
      <c r="I42" s="11">
        <f t="shared" si="5"/>
        <v>16645</v>
      </c>
      <c r="J42" s="11">
        <f t="shared" si="5"/>
        <v>26145</v>
      </c>
      <c r="K42" s="11">
        <f t="shared" si="5"/>
        <v>16645</v>
      </c>
      <c r="L42" s="11">
        <f t="shared" si="5"/>
        <v>16645</v>
      </c>
      <c r="M42" s="11">
        <f t="shared" si="5"/>
        <v>19645</v>
      </c>
      <c r="N42" s="11">
        <f t="shared" si="5"/>
        <v>16645</v>
      </c>
      <c r="O42" s="11">
        <f t="shared" si="5"/>
        <v>56645</v>
      </c>
      <c r="P42" s="11">
        <f t="shared" si="5"/>
        <v>59435</v>
      </c>
      <c r="Q42" s="11">
        <f t="shared" si="5"/>
        <v>52935</v>
      </c>
      <c r="R42" s="11">
        <f t="shared" si="5"/>
        <v>59435</v>
      </c>
      <c r="S42" s="11">
        <f t="shared" si="5"/>
        <v>92935</v>
      </c>
    </row>
    <row r="43" spans="1:19" x14ac:dyDescent="0.25">
      <c r="A43"/>
      <c r="B43" s="3" t="s">
        <v>44</v>
      </c>
      <c r="C43" s="3"/>
      <c r="D43" s="10">
        <f>IF((D32-D42)*15%&lt;0,0,(D32-D42)*15%)</f>
        <v>0</v>
      </c>
      <c r="E43" s="10">
        <f t="shared" ref="E43:S43" si="6">IF((E32-E42)*15%&lt;0,0,(E32-E42)*15%)</f>
        <v>15.75</v>
      </c>
      <c r="F43" s="10">
        <f t="shared" si="6"/>
        <v>728.25</v>
      </c>
      <c r="G43" s="10">
        <f t="shared" si="6"/>
        <v>840.75</v>
      </c>
      <c r="H43" s="10">
        <f t="shared" si="6"/>
        <v>1268.25</v>
      </c>
      <c r="I43" s="10">
        <f t="shared" si="6"/>
        <v>713.25</v>
      </c>
      <c r="J43" s="10">
        <f t="shared" si="6"/>
        <v>0</v>
      </c>
      <c r="K43" s="10">
        <f t="shared" si="6"/>
        <v>0</v>
      </c>
      <c r="L43" s="10">
        <f t="shared" si="6"/>
        <v>578.25</v>
      </c>
      <c r="M43" s="10">
        <f t="shared" si="6"/>
        <v>0</v>
      </c>
      <c r="N43" s="10">
        <f t="shared" si="6"/>
        <v>0</v>
      </c>
      <c r="O43" s="10">
        <f t="shared" si="6"/>
        <v>0</v>
      </c>
      <c r="P43" s="10">
        <f t="shared" si="6"/>
        <v>0</v>
      </c>
      <c r="Q43" s="10">
        <f t="shared" si="6"/>
        <v>2259.75</v>
      </c>
      <c r="R43" s="10">
        <f t="shared" si="6"/>
        <v>0</v>
      </c>
      <c r="S43" s="10">
        <f t="shared" si="6"/>
        <v>0</v>
      </c>
    </row>
    <row r="44" spans="1:19" x14ac:dyDescent="0.25">
      <c r="A44"/>
      <c r="B44" s="7" t="s">
        <v>45</v>
      </c>
      <c r="C44" s="7"/>
      <c r="D44" s="11">
        <f>D32-D42-D43</f>
        <v>-19045</v>
      </c>
      <c r="E44" s="11">
        <f t="shared" ref="E44:S44" si="7">E32-E42-E43</f>
        <v>89.25</v>
      </c>
      <c r="F44" s="11">
        <f t="shared" si="7"/>
        <v>4126.75</v>
      </c>
      <c r="G44" s="11">
        <f t="shared" si="7"/>
        <v>4764.25</v>
      </c>
      <c r="H44" s="11">
        <f t="shared" si="7"/>
        <v>7186.75</v>
      </c>
      <c r="I44" s="11">
        <f t="shared" si="7"/>
        <v>4041.75</v>
      </c>
      <c r="J44" s="11">
        <f t="shared" si="7"/>
        <v>-7545</v>
      </c>
      <c r="K44" s="11">
        <f t="shared" si="7"/>
        <v>-1245</v>
      </c>
      <c r="L44" s="11">
        <f t="shared" si="7"/>
        <v>3276.75</v>
      </c>
      <c r="M44" s="11">
        <f t="shared" si="7"/>
        <v>-7145</v>
      </c>
      <c r="N44" s="11">
        <f t="shared" si="7"/>
        <v>-3895</v>
      </c>
      <c r="O44" s="11">
        <f t="shared" si="7"/>
        <v>-45045</v>
      </c>
      <c r="P44" s="11">
        <f t="shared" si="7"/>
        <v>-17335</v>
      </c>
      <c r="Q44" s="11">
        <f t="shared" si="7"/>
        <v>12805.25</v>
      </c>
      <c r="R44" s="11">
        <f t="shared" si="7"/>
        <v>-6985</v>
      </c>
      <c r="S44" s="11">
        <f t="shared" si="7"/>
        <v>-55185</v>
      </c>
    </row>
    <row r="45" spans="1:19" x14ac:dyDescent="0.25">
      <c r="O45" s="29"/>
      <c r="S45" s="29"/>
    </row>
    <row r="47" spans="1:19" x14ac:dyDescent="0.25">
      <c r="A47" s="53" t="s">
        <v>69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5">
      <c r="A48" s="48" t="s">
        <v>1</v>
      </c>
      <c r="B48" s="46" t="s">
        <v>2</v>
      </c>
      <c r="C48" s="45" t="s">
        <v>33</v>
      </c>
      <c r="D48" s="45" t="s">
        <v>4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5" t="s">
        <v>107</v>
      </c>
      <c r="Q48" s="46"/>
      <c r="R48" s="46"/>
      <c r="S48" s="46"/>
    </row>
    <row r="49" spans="1:19" x14ac:dyDescent="0.25">
      <c r="A49" s="52"/>
      <c r="B49" s="46"/>
      <c r="C49" s="46"/>
      <c r="D49" s="4" t="s">
        <v>5</v>
      </c>
      <c r="E49" s="4" t="s">
        <v>6</v>
      </c>
      <c r="F49" s="4" t="s">
        <v>7</v>
      </c>
      <c r="G49" s="4" t="s">
        <v>8</v>
      </c>
      <c r="H49" s="4" t="s">
        <v>9</v>
      </c>
      <c r="I49" s="4" t="s">
        <v>10</v>
      </c>
      <c r="J49" s="4" t="s">
        <v>11</v>
      </c>
      <c r="K49" s="4" t="s">
        <v>12</v>
      </c>
      <c r="L49" s="4" t="s">
        <v>13</v>
      </c>
      <c r="M49" s="4" t="s">
        <v>14</v>
      </c>
      <c r="N49" s="4" t="s">
        <v>15</v>
      </c>
      <c r="O49" s="4" t="s">
        <v>16</v>
      </c>
      <c r="P49" s="4" t="s">
        <v>17</v>
      </c>
      <c r="Q49" s="4" t="s">
        <v>18</v>
      </c>
      <c r="R49" s="4" t="s">
        <v>19</v>
      </c>
      <c r="S49" s="4" t="s">
        <v>20</v>
      </c>
    </row>
    <row r="50" spans="1:19" x14ac:dyDescent="0.25">
      <c r="A50" s="51" t="s">
        <v>46</v>
      </c>
      <c r="B50" s="51"/>
      <c r="C50" s="21"/>
      <c r="D50" s="17">
        <v>0</v>
      </c>
      <c r="E50" s="17">
        <f>D78</f>
        <v>-23483</v>
      </c>
      <c r="F50" s="17">
        <f t="shared" ref="F50:S50" si="8">E78</f>
        <v>-52500</v>
      </c>
      <c r="G50" s="17">
        <f t="shared" si="8"/>
        <v>-35986</v>
      </c>
      <c r="H50" s="17">
        <f t="shared" si="8"/>
        <v>-59983</v>
      </c>
      <c r="I50" s="17">
        <f t="shared" si="8"/>
        <v>-42171</v>
      </c>
      <c r="J50" s="17">
        <f t="shared" si="8"/>
        <v>-67513</v>
      </c>
      <c r="K50" s="17">
        <f t="shared" si="8"/>
        <v>-59706</v>
      </c>
      <c r="L50" s="17">
        <f t="shared" si="8"/>
        <v>-77893</v>
      </c>
      <c r="M50" s="17">
        <f t="shared" si="8"/>
        <v>-67551</v>
      </c>
      <c r="N50" s="17">
        <f t="shared" si="8"/>
        <v>-92388</v>
      </c>
      <c r="O50" s="17">
        <f t="shared" si="8"/>
        <v>-78609</v>
      </c>
      <c r="P50" s="17">
        <f t="shared" si="8"/>
        <v>-143298</v>
      </c>
      <c r="Q50" s="17">
        <f t="shared" si="8"/>
        <v>-101509</v>
      </c>
      <c r="R50" s="17">
        <f t="shared" si="8"/>
        <v>-149908</v>
      </c>
      <c r="S50" s="17">
        <f t="shared" si="8"/>
        <v>-121912</v>
      </c>
    </row>
    <row r="51" spans="1:19" x14ac:dyDescent="0.25">
      <c r="A51" s="2">
        <v>1</v>
      </c>
      <c r="B51" s="15" t="s">
        <v>47</v>
      </c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30" customHeight="1" x14ac:dyDescent="0.25">
      <c r="A52" s="3"/>
      <c r="B52" s="16" t="s">
        <v>51</v>
      </c>
      <c r="C52" s="16"/>
      <c r="D52" s="23">
        <v>37000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3">
        <v>2</v>
      </c>
      <c r="B53" s="15" t="s">
        <v>49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"/>
      <c r="B54" s="3" t="s">
        <v>21</v>
      </c>
      <c r="C54" s="21"/>
      <c r="D54" s="21">
        <v>-800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3"/>
      <c r="B55" s="3" t="s">
        <v>108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3"/>
      <c r="B56" s="3" t="s">
        <v>114</v>
      </c>
      <c r="C56" s="21"/>
      <c r="D56" s="21">
        <v>-11498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x14ac:dyDescent="0.25">
      <c r="A57" s="3"/>
      <c r="B57" s="3" t="s">
        <v>115</v>
      </c>
      <c r="C57" s="21"/>
      <c r="D57" s="21">
        <v>-1200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3"/>
      <c r="B58" s="3" t="s">
        <v>28</v>
      </c>
      <c r="C58" s="21"/>
      <c r="D58" s="21">
        <v>-13000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3"/>
      <c r="B59" s="3"/>
      <c r="C59" s="21"/>
      <c r="D59" s="21">
        <v>-10000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3"/>
      <c r="B60" s="18" t="s">
        <v>50</v>
      </c>
      <c r="C60" s="21"/>
      <c r="D60" s="21">
        <f>SUM(D54:D59)</f>
        <v>-36498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x14ac:dyDescent="0.25">
      <c r="A61" s="3">
        <v>3</v>
      </c>
      <c r="B61" s="19" t="s">
        <v>52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A62" s="3"/>
      <c r="B62" s="19" t="s">
        <v>53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x14ac:dyDescent="0.25">
      <c r="A63" s="3"/>
      <c r="B63" s="18" t="s">
        <v>110</v>
      </c>
      <c r="C63" s="24"/>
      <c r="D63" s="24">
        <f>D20</f>
        <v>3000</v>
      </c>
      <c r="E63" s="24">
        <f>E20</f>
        <v>8750</v>
      </c>
      <c r="F63" s="24">
        <f t="shared" ref="F63:S63" si="9">F20</f>
        <v>10000</v>
      </c>
      <c r="G63" s="24">
        <f t="shared" si="9"/>
        <v>11250</v>
      </c>
      <c r="H63" s="24">
        <f t="shared" si="9"/>
        <v>12500</v>
      </c>
      <c r="I63" s="24">
        <f t="shared" si="9"/>
        <v>10500</v>
      </c>
      <c r="J63" s="24">
        <f t="shared" si="9"/>
        <v>10000</v>
      </c>
      <c r="K63" s="24">
        <f t="shared" si="9"/>
        <v>8000</v>
      </c>
      <c r="L63" s="24">
        <f t="shared" si="9"/>
        <v>10000</v>
      </c>
      <c r="M63" s="24">
        <f t="shared" si="9"/>
        <v>7000</v>
      </c>
      <c r="N63" s="24">
        <f t="shared" si="9"/>
        <v>6250</v>
      </c>
      <c r="O63" s="24">
        <f t="shared" si="9"/>
        <v>5000</v>
      </c>
      <c r="P63" s="24">
        <f t="shared" si="9"/>
        <v>22500</v>
      </c>
      <c r="Q63" s="24">
        <f t="shared" si="9"/>
        <v>35000</v>
      </c>
      <c r="R63" s="24">
        <f t="shared" si="9"/>
        <v>29500</v>
      </c>
      <c r="S63" s="24">
        <f t="shared" si="9"/>
        <v>19750</v>
      </c>
    </row>
    <row r="64" spans="1:19" x14ac:dyDescent="0.25">
      <c r="A64" s="3"/>
      <c r="B64" s="18" t="s">
        <v>111</v>
      </c>
      <c r="C64" s="24"/>
      <c r="D64" s="24">
        <f>D24</f>
        <v>600</v>
      </c>
      <c r="E64" s="24">
        <f>E24</f>
        <v>3000</v>
      </c>
      <c r="F64" s="24">
        <f t="shared" ref="F64:S64" si="10">F24</f>
        <v>7500</v>
      </c>
      <c r="G64" s="24">
        <f t="shared" si="10"/>
        <v>9000</v>
      </c>
      <c r="H64" s="24">
        <f t="shared" si="10"/>
        <v>9600</v>
      </c>
      <c r="I64" s="24">
        <f t="shared" si="10"/>
        <v>8400</v>
      </c>
      <c r="J64" s="24">
        <f t="shared" si="10"/>
        <v>6600</v>
      </c>
      <c r="K64" s="24">
        <f t="shared" si="10"/>
        <v>5400</v>
      </c>
      <c r="L64" s="24">
        <f t="shared" si="10"/>
        <v>6000</v>
      </c>
      <c r="M64" s="24">
        <f t="shared" si="10"/>
        <v>4500</v>
      </c>
      <c r="N64" s="24">
        <f t="shared" si="10"/>
        <v>4500</v>
      </c>
      <c r="O64" s="24">
        <f t="shared" si="10"/>
        <v>3600</v>
      </c>
      <c r="P64" s="24">
        <f t="shared" si="10"/>
        <v>10000</v>
      </c>
      <c r="Q64" s="24">
        <f t="shared" si="10"/>
        <v>23000</v>
      </c>
      <c r="R64" s="24">
        <f t="shared" si="10"/>
        <v>15750</v>
      </c>
      <c r="S64" s="24">
        <f t="shared" si="10"/>
        <v>12000</v>
      </c>
    </row>
    <row r="65" spans="1:19" x14ac:dyDescent="0.25">
      <c r="A65" s="3"/>
      <c r="B65" s="18" t="s">
        <v>112</v>
      </c>
      <c r="C65" s="24"/>
      <c r="D65" s="24">
        <f>D28</f>
        <v>0</v>
      </c>
      <c r="E65" s="24">
        <f>E28</f>
        <v>5000</v>
      </c>
      <c r="F65" s="24">
        <f t="shared" ref="F65:S65" si="11">F28</f>
        <v>4000</v>
      </c>
      <c r="G65" s="24">
        <f t="shared" si="11"/>
        <v>5000</v>
      </c>
      <c r="H65" s="24">
        <f t="shared" si="11"/>
        <v>3000</v>
      </c>
      <c r="I65" s="24">
        <f t="shared" si="11"/>
        <v>2500</v>
      </c>
      <c r="J65" s="24">
        <f t="shared" si="11"/>
        <v>2000</v>
      </c>
      <c r="K65" s="24">
        <f t="shared" si="11"/>
        <v>2000</v>
      </c>
      <c r="L65" s="24">
        <f t="shared" si="11"/>
        <v>4500</v>
      </c>
      <c r="M65" s="24">
        <f t="shared" si="11"/>
        <v>1000</v>
      </c>
      <c r="N65" s="24">
        <f t="shared" si="11"/>
        <v>2000</v>
      </c>
      <c r="O65" s="24">
        <f t="shared" si="11"/>
        <v>3000</v>
      </c>
      <c r="P65" s="24">
        <f t="shared" si="11"/>
        <v>9600</v>
      </c>
      <c r="Q65" s="24">
        <f t="shared" si="11"/>
        <v>10000</v>
      </c>
      <c r="R65" s="24">
        <f t="shared" si="11"/>
        <v>7200</v>
      </c>
      <c r="S65" s="24">
        <f t="shared" si="11"/>
        <v>6000</v>
      </c>
    </row>
    <row r="66" spans="1:19" x14ac:dyDescent="0.25">
      <c r="A66" s="3"/>
      <c r="B66" s="19" t="s">
        <v>54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x14ac:dyDescent="0.25">
      <c r="A67" s="3"/>
      <c r="B67" s="3" t="s">
        <v>117</v>
      </c>
      <c r="C67" s="21"/>
      <c r="D67" s="10">
        <v>-2000</v>
      </c>
      <c r="E67" s="10"/>
      <c r="F67" s="10"/>
      <c r="G67" s="10"/>
      <c r="H67" s="10"/>
      <c r="I67" s="10"/>
      <c r="J67" s="10">
        <v>-2000</v>
      </c>
      <c r="K67" s="10"/>
      <c r="L67" s="10"/>
      <c r="M67" s="10"/>
      <c r="N67" s="10"/>
      <c r="O67" s="10"/>
      <c r="P67" s="10">
        <v>-2000</v>
      </c>
      <c r="Q67" s="10"/>
      <c r="R67" s="10">
        <v>-2000</v>
      </c>
      <c r="S67" s="10"/>
    </row>
    <row r="68" spans="1:19" x14ac:dyDescent="0.25">
      <c r="A68" s="3"/>
      <c r="B68" s="3" t="s">
        <v>24</v>
      </c>
      <c r="C68" s="21"/>
      <c r="D68" s="10">
        <v>-1500</v>
      </c>
      <c r="E68" s="10"/>
      <c r="F68" s="10"/>
      <c r="G68" s="10"/>
      <c r="H68" s="10"/>
      <c r="I68" s="10"/>
      <c r="J68" s="10">
        <v>-1500</v>
      </c>
      <c r="K68" s="10"/>
      <c r="L68" s="10"/>
      <c r="M68" s="10"/>
      <c r="N68" s="10"/>
      <c r="O68" s="10"/>
      <c r="P68" s="10">
        <v>-1500</v>
      </c>
      <c r="Q68" s="10"/>
      <c r="R68" s="10">
        <v>-1500</v>
      </c>
      <c r="S68" s="10"/>
    </row>
    <row r="69" spans="1:19" x14ac:dyDescent="0.25">
      <c r="A69" s="3"/>
      <c r="B69" s="3" t="s">
        <v>25</v>
      </c>
      <c r="C69" s="21"/>
      <c r="D69" s="10">
        <v>-3000</v>
      </c>
      <c r="E69" s="10"/>
      <c r="F69" s="10"/>
      <c r="G69" s="10"/>
      <c r="H69" s="10"/>
      <c r="I69" s="10"/>
      <c r="J69" s="10">
        <v>-3000</v>
      </c>
      <c r="K69" s="10"/>
      <c r="L69" s="10"/>
      <c r="M69" s="10"/>
      <c r="N69" s="10"/>
      <c r="O69" s="10"/>
      <c r="P69" s="10">
        <v>-3000</v>
      </c>
      <c r="Q69" s="10"/>
      <c r="R69" s="10">
        <v>-3000</v>
      </c>
      <c r="S69" s="10"/>
    </row>
    <row r="70" spans="1:19" x14ac:dyDescent="0.25">
      <c r="A70" s="3"/>
      <c r="B70" s="3" t="s">
        <v>40</v>
      </c>
      <c r="C70" s="21"/>
      <c r="D70" s="10">
        <v>-1500</v>
      </c>
      <c r="E70" s="10">
        <v>-1500</v>
      </c>
      <c r="F70" s="10">
        <v>-1500</v>
      </c>
      <c r="G70" s="10">
        <v>-1500</v>
      </c>
      <c r="H70" s="10">
        <v>-1500</v>
      </c>
      <c r="I70" s="10">
        <v>-1500</v>
      </c>
      <c r="J70" s="10">
        <v>-1500</v>
      </c>
      <c r="K70" s="10">
        <v>-1500</v>
      </c>
      <c r="L70" s="10">
        <v>-1500</v>
      </c>
      <c r="M70" s="10">
        <v>-1500</v>
      </c>
      <c r="N70" s="10">
        <v>-1500</v>
      </c>
      <c r="O70" s="10">
        <v>-1500</v>
      </c>
      <c r="P70" s="10">
        <v>-4500</v>
      </c>
      <c r="Q70" s="10">
        <v>-4500</v>
      </c>
      <c r="R70" s="10">
        <v>-4500</v>
      </c>
      <c r="S70" s="10">
        <v>-4500</v>
      </c>
    </row>
    <row r="71" spans="1:19" x14ac:dyDescent="0.25">
      <c r="A71" s="3"/>
      <c r="B71" s="3" t="s">
        <v>41</v>
      </c>
      <c r="C71" s="21"/>
      <c r="D71" s="10">
        <v>-1845</v>
      </c>
      <c r="E71" s="10">
        <v>-1845</v>
      </c>
      <c r="F71" s="10">
        <v>-1845</v>
      </c>
      <c r="G71" s="10">
        <v>-1845</v>
      </c>
      <c r="H71" s="10">
        <v>-1845</v>
      </c>
      <c r="I71" s="10">
        <v>-1845</v>
      </c>
      <c r="J71" s="10">
        <v>-1845</v>
      </c>
      <c r="K71" s="10">
        <v>-1845</v>
      </c>
      <c r="L71" s="10">
        <v>-1845</v>
      </c>
      <c r="M71" s="10">
        <v>-1845</v>
      </c>
      <c r="N71" s="10">
        <v>-1845</v>
      </c>
      <c r="O71" s="10">
        <v>-41845</v>
      </c>
      <c r="P71" s="10">
        <v>-5535</v>
      </c>
      <c r="Q71" s="10">
        <v>-5535</v>
      </c>
      <c r="R71" s="10">
        <v>-5535</v>
      </c>
      <c r="S71" s="10">
        <v>-45535</v>
      </c>
    </row>
    <row r="72" spans="1:19" x14ac:dyDescent="0.25">
      <c r="A72" s="3"/>
      <c r="B72" s="3" t="s">
        <v>85</v>
      </c>
      <c r="C72" s="21"/>
      <c r="D72" s="10">
        <v>-6150</v>
      </c>
      <c r="E72" s="10">
        <v>-6150</v>
      </c>
      <c r="F72" s="10">
        <v>-6150</v>
      </c>
      <c r="G72" s="10">
        <v>-6150</v>
      </c>
      <c r="H72" s="10">
        <v>-6150</v>
      </c>
      <c r="I72" s="10">
        <v>-6150</v>
      </c>
      <c r="J72" s="10">
        <v>-6150</v>
      </c>
      <c r="K72" s="10">
        <v>-6150</v>
      </c>
      <c r="L72" s="10">
        <v>-6150</v>
      </c>
      <c r="M72" s="10">
        <v>-6150</v>
      </c>
      <c r="N72" s="10">
        <v>-6150</v>
      </c>
      <c r="O72" s="10">
        <v>-6150</v>
      </c>
      <c r="P72" s="10"/>
      <c r="Q72" s="10"/>
      <c r="R72" s="10"/>
      <c r="S72" s="10"/>
    </row>
    <row r="73" spans="1:19" x14ac:dyDescent="0.25">
      <c r="A73" s="3"/>
      <c r="B73" s="3" t="s">
        <v>26</v>
      </c>
      <c r="C73" s="21"/>
      <c r="D73" s="10">
        <v>-3000</v>
      </c>
      <c r="E73" s="10"/>
      <c r="F73" s="10"/>
      <c r="G73" s="10">
        <v>-3000</v>
      </c>
      <c r="H73" s="10"/>
      <c r="I73" s="10"/>
      <c r="J73" s="10">
        <v>-3000</v>
      </c>
      <c r="K73" s="10"/>
      <c r="L73" s="10"/>
      <c r="M73" s="10">
        <v>-3000</v>
      </c>
      <c r="N73" s="10"/>
      <c r="O73" s="10"/>
      <c r="P73" s="10">
        <v>-3000</v>
      </c>
      <c r="Q73" s="10">
        <v>-3000</v>
      </c>
      <c r="R73" s="10">
        <v>-3000</v>
      </c>
      <c r="S73" s="10">
        <v>-3000</v>
      </c>
    </row>
    <row r="74" spans="1:19" x14ac:dyDescent="0.25">
      <c r="A74" s="3"/>
      <c r="B74" s="3" t="s">
        <v>42</v>
      </c>
      <c r="C74" s="21"/>
      <c r="D74" s="10">
        <v>-7150</v>
      </c>
      <c r="E74" s="10">
        <v>-7150</v>
      </c>
      <c r="F74" s="10">
        <v>-7150</v>
      </c>
      <c r="G74" s="10">
        <v>-7150</v>
      </c>
      <c r="H74" s="10">
        <v>-7150</v>
      </c>
      <c r="I74" s="10">
        <v>-7150</v>
      </c>
      <c r="J74" s="10">
        <v>-7150</v>
      </c>
      <c r="K74" s="10">
        <v>-7150</v>
      </c>
      <c r="L74" s="10">
        <v>-7150</v>
      </c>
      <c r="M74" s="10">
        <v>-7150</v>
      </c>
      <c r="N74" s="10">
        <v>-7150</v>
      </c>
      <c r="O74" s="10">
        <v>-7150</v>
      </c>
      <c r="P74" s="10">
        <v>-21450</v>
      </c>
      <c r="Q74" s="10">
        <v>-21450</v>
      </c>
      <c r="R74" s="10">
        <v>-21450</v>
      </c>
      <c r="S74" s="10">
        <v>-21450</v>
      </c>
    </row>
    <row r="75" spans="1:19" x14ac:dyDescent="0.25">
      <c r="A75" s="3"/>
      <c r="B75" s="18" t="s">
        <v>44</v>
      </c>
      <c r="C75" s="21"/>
      <c r="D75" s="20">
        <v>-1440</v>
      </c>
      <c r="E75" s="24">
        <v>-10013</v>
      </c>
      <c r="F75" s="21">
        <v>-11850</v>
      </c>
      <c r="G75" s="20">
        <v>-13088</v>
      </c>
      <c r="H75" s="21">
        <v>-14640</v>
      </c>
      <c r="I75" s="21">
        <v>-12285</v>
      </c>
      <c r="J75" s="20">
        <v>-9990</v>
      </c>
      <c r="K75" s="21">
        <v>-9135</v>
      </c>
      <c r="L75" s="21">
        <v>-11700</v>
      </c>
      <c r="M75" s="20">
        <v>-7350</v>
      </c>
      <c r="N75" s="21">
        <v>-7163</v>
      </c>
      <c r="O75" s="21">
        <v>-5865</v>
      </c>
      <c r="P75" s="20">
        <v>-24015</v>
      </c>
      <c r="Q75" s="20">
        <v>-40125</v>
      </c>
      <c r="R75" s="20">
        <v>-31868</v>
      </c>
      <c r="S75" s="20">
        <v>-21863</v>
      </c>
    </row>
    <row r="76" spans="1:19" x14ac:dyDescent="0.25">
      <c r="A76" s="3"/>
      <c r="B76" s="18" t="s">
        <v>57</v>
      </c>
      <c r="C76" s="17"/>
      <c r="D76" s="20">
        <v>0</v>
      </c>
      <c r="E76" s="24">
        <v>-42592</v>
      </c>
      <c r="F76" s="21">
        <v>-5508</v>
      </c>
      <c r="G76" s="20"/>
      <c r="H76" s="21"/>
      <c r="I76" s="21"/>
      <c r="J76" s="20"/>
      <c r="K76" s="21"/>
      <c r="L76" s="21"/>
      <c r="M76" s="20"/>
      <c r="N76" s="21"/>
      <c r="O76" s="21"/>
      <c r="P76" s="20"/>
      <c r="Q76" s="20"/>
      <c r="R76" s="20"/>
      <c r="S76" s="20"/>
    </row>
    <row r="77" spans="1:19" x14ac:dyDescent="0.25">
      <c r="A77" s="3"/>
      <c r="B77" s="19" t="s">
        <v>55</v>
      </c>
      <c r="C77" s="21"/>
      <c r="D77" s="24">
        <f>SUM(D63:D76)</f>
        <v>-23985</v>
      </c>
      <c r="E77" s="24">
        <f t="shared" ref="E77:S77" si="12">SUM(E63:E76)</f>
        <v>-52500</v>
      </c>
      <c r="F77" s="24">
        <f t="shared" si="12"/>
        <v>-12503</v>
      </c>
      <c r="G77" s="24">
        <f t="shared" si="12"/>
        <v>-7483</v>
      </c>
      <c r="H77" s="24">
        <f t="shared" si="12"/>
        <v>-6185</v>
      </c>
      <c r="I77" s="24">
        <f t="shared" si="12"/>
        <v>-7530</v>
      </c>
      <c r="J77" s="24">
        <f t="shared" si="12"/>
        <v>-17535</v>
      </c>
      <c r="K77" s="24">
        <f t="shared" si="12"/>
        <v>-10380</v>
      </c>
      <c r="L77" s="24">
        <f t="shared" si="12"/>
        <v>-7845</v>
      </c>
      <c r="M77" s="24">
        <f t="shared" si="12"/>
        <v>-14495</v>
      </c>
      <c r="N77" s="24">
        <f t="shared" si="12"/>
        <v>-11058</v>
      </c>
      <c r="O77" s="24">
        <f t="shared" si="12"/>
        <v>-50910</v>
      </c>
      <c r="P77" s="24">
        <f t="shared" si="12"/>
        <v>-22900</v>
      </c>
      <c r="Q77" s="24">
        <f t="shared" si="12"/>
        <v>-6610</v>
      </c>
      <c r="R77" s="24">
        <f t="shared" si="12"/>
        <v>-20403</v>
      </c>
      <c r="S77" s="24">
        <f t="shared" si="12"/>
        <v>-58598</v>
      </c>
    </row>
    <row r="78" spans="1:19" x14ac:dyDescent="0.25">
      <c r="A78" s="51" t="s">
        <v>56</v>
      </c>
      <c r="B78" s="51"/>
      <c r="C78" s="21"/>
      <c r="D78" s="17">
        <f>D50+D52+D60+D77</f>
        <v>-23483</v>
      </c>
      <c r="E78" s="17">
        <f>D50+E52+E60+E77</f>
        <v>-52500</v>
      </c>
      <c r="F78" s="17">
        <f t="shared" ref="F78:S78" si="13">E50+F52+F60+F77</f>
        <v>-35986</v>
      </c>
      <c r="G78" s="17">
        <f t="shared" si="13"/>
        <v>-59983</v>
      </c>
      <c r="H78" s="17">
        <f t="shared" si="13"/>
        <v>-42171</v>
      </c>
      <c r="I78" s="17">
        <f t="shared" si="13"/>
        <v>-67513</v>
      </c>
      <c r="J78" s="17">
        <f t="shared" si="13"/>
        <v>-59706</v>
      </c>
      <c r="K78" s="17">
        <f t="shared" si="13"/>
        <v>-77893</v>
      </c>
      <c r="L78" s="17">
        <f t="shared" si="13"/>
        <v>-67551</v>
      </c>
      <c r="M78" s="17">
        <f t="shared" si="13"/>
        <v>-92388</v>
      </c>
      <c r="N78" s="17">
        <f t="shared" si="13"/>
        <v>-78609</v>
      </c>
      <c r="O78" s="17">
        <f t="shared" si="13"/>
        <v>-143298</v>
      </c>
      <c r="P78" s="17">
        <f t="shared" si="13"/>
        <v>-101509</v>
      </c>
      <c r="Q78" s="17">
        <f t="shared" si="13"/>
        <v>-149908</v>
      </c>
      <c r="R78" s="17">
        <f t="shared" si="13"/>
        <v>-121912</v>
      </c>
      <c r="S78" s="17">
        <f t="shared" si="13"/>
        <v>-208506</v>
      </c>
    </row>
  </sheetData>
  <mergeCells count="24">
    <mergeCell ref="A17:A18"/>
    <mergeCell ref="B17:B18"/>
    <mergeCell ref="C17:C18"/>
    <mergeCell ref="D17:O17"/>
    <mergeCell ref="P17:S17"/>
    <mergeCell ref="A1:T1"/>
    <mergeCell ref="A3:T3"/>
    <mergeCell ref="A12:B12"/>
    <mergeCell ref="D12:S12"/>
    <mergeCell ref="A16:T16"/>
    <mergeCell ref="A4:A5"/>
    <mergeCell ref="B4:B5"/>
    <mergeCell ref="C4:C5"/>
    <mergeCell ref="D4:O4"/>
    <mergeCell ref="P4:S4"/>
    <mergeCell ref="A50:B50"/>
    <mergeCell ref="A78:B78"/>
    <mergeCell ref="A19:B19"/>
    <mergeCell ref="A48:A49"/>
    <mergeCell ref="B48:B49"/>
    <mergeCell ref="A47:S47"/>
    <mergeCell ref="C48:C49"/>
    <mergeCell ref="D48:O48"/>
    <mergeCell ref="P48:S48"/>
  </mergeCells>
  <pageMargins left="0.7" right="0.7" top="0.75" bottom="0.75" header="0.3" footer="0.3"/>
  <pageSetup paperSize="9" scale="55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4" sqref="A4:D4"/>
    </sheetView>
  </sheetViews>
  <sheetFormatPr defaultRowHeight="15" x14ac:dyDescent="0.25"/>
  <cols>
    <col min="1" max="1" width="8.85546875" customWidth="1"/>
    <col min="2" max="2" width="55.5703125" customWidth="1"/>
    <col min="3" max="3" width="12.140625" customWidth="1"/>
    <col min="4" max="4" width="13.42578125" customWidth="1"/>
  </cols>
  <sheetData>
    <row r="1" spans="1:4" x14ac:dyDescent="0.25">
      <c r="A1" s="44" t="s">
        <v>58</v>
      </c>
      <c r="B1" s="44"/>
      <c r="C1" s="44"/>
      <c r="D1" s="44"/>
    </row>
    <row r="4" spans="1:4" ht="30" customHeight="1" x14ac:dyDescent="0.25">
      <c r="A4" s="27" t="s">
        <v>1</v>
      </c>
      <c r="B4" s="27" t="s">
        <v>2</v>
      </c>
      <c r="C4" s="42" t="s">
        <v>4</v>
      </c>
      <c r="D4" s="42" t="s">
        <v>107</v>
      </c>
    </row>
    <row r="5" spans="1:4" x14ac:dyDescent="0.25">
      <c r="A5" s="2">
        <v>1</v>
      </c>
      <c r="B5" s="3" t="s">
        <v>59</v>
      </c>
      <c r="C5" s="24"/>
      <c r="D5" s="24"/>
    </row>
    <row r="6" spans="1:4" x14ac:dyDescent="0.25">
      <c r="A6" s="2">
        <v>2</v>
      </c>
      <c r="B6" s="3" t="s">
        <v>60</v>
      </c>
      <c r="C6" s="37"/>
      <c r="D6" s="24"/>
    </row>
    <row r="7" spans="1:4" x14ac:dyDescent="0.25">
      <c r="A7" s="2"/>
      <c r="B7" s="28" t="s">
        <v>61</v>
      </c>
      <c r="C7" s="24"/>
      <c r="D7" s="24"/>
    </row>
    <row r="8" spans="1:4" x14ac:dyDescent="0.25">
      <c r="A8" s="2"/>
      <c r="B8" s="28" t="s">
        <v>62</v>
      </c>
      <c r="C8" s="24"/>
      <c r="D8" s="24"/>
    </row>
    <row r="9" spans="1:4" x14ac:dyDescent="0.25">
      <c r="A9" s="2">
        <v>3</v>
      </c>
      <c r="B9" s="3" t="s">
        <v>63</v>
      </c>
      <c r="C9" s="24"/>
      <c r="D9" s="24"/>
    </row>
    <row r="10" spans="1:4" x14ac:dyDescent="0.25">
      <c r="A10" s="2"/>
      <c r="B10" s="28" t="s">
        <v>64</v>
      </c>
      <c r="C10" s="24"/>
      <c r="D10" s="24"/>
    </row>
    <row r="11" spans="1:4" x14ac:dyDescent="0.25">
      <c r="A11" s="2"/>
      <c r="B11" s="28" t="s">
        <v>66</v>
      </c>
      <c r="C11" s="21"/>
      <c r="D11" s="21"/>
    </row>
    <row r="12" spans="1:4" x14ac:dyDescent="0.25">
      <c r="A12" s="2">
        <v>4</v>
      </c>
      <c r="B12" s="3" t="s">
        <v>67</v>
      </c>
      <c r="C12" s="30"/>
      <c r="D12" s="30"/>
    </row>
    <row r="13" spans="1:4" x14ac:dyDescent="0.25">
      <c r="A13" s="2">
        <v>5</v>
      </c>
      <c r="B13" s="3" t="s">
        <v>65</v>
      </c>
      <c r="C13" s="31"/>
      <c r="D13" s="31"/>
    </row>
  </sheetData>
  <mergeCells count="1">
    <mergeCell ref="A1:D1"/>
  </mergeCells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K16" sqref="K16"/>
    </sheetView>
  </sheetViews>
  <sheetFormatPr defaultRowHeight="15" x14ac:dyDescent="0.25"/>
  <cols>
    <col min="1" max="1" width="39" customWidth="1"/>
    <col min="2" max="2" width="15.28515625" customWidth="1"/>
    <col min="5" max="5" width="24.42578125" customWidth="1"/>
    <col min="6" max="6" width="11.85546875" customWidth="1"/>
    <col min="10" max="10" width="9.7109375" customWidth="1"/>
  </cols>
  <sheetData>
    <row r="1" spans="1:17" x14ac:dyDescent="0.25">
      <c r="A1" s="55" t="s">
        <v>70</v>
      </c>
      <c r="B1" s="55"/>
      <c r="C1" s="55"/>
      <c r="D1" s="55"/>
    </row>
    <row r="3" spans="1:17" x14ac:dyDescent="0.25">
      <c r="A3" s="35" t="s">
        <v>71</v>
      </c>
      <c r="B3" s="34"/>
      <c r="E3" s="34" t="s">
        <v>71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 x14ac:dyDescent="0.25">
      <c r="A4" s="3" t="s">
        <v>77</v>
      </c>
      <c r="B4" s="33">
        <v>818450</v>
      </c>
      <c r="E4" s="3" t="s">
        <v>72</v>
      </c>
      <c r="F4" s="21">
        <v>14</v>
      </c>
      <c r="G4" s="21">
        <v>55</v>
      </c>
      <c r="H4" s="21">
        <v>73</v>
      </c>
      <c r="I4" s="21">
        <v>85</v>
      </c>
      <c r="J4" s="21">
        <v>88</v>
      </c>
      <c r="K4" s="21">
        <v>75</v>
      </c>
      <c r="L4" s="21">
        <v>66</v>
      </c>
      <c r="M4" s="21">
        <v>54</v>
      </c>
      <c r="N4" s="21">
        <v>69</v>
      </c>
      <c r="O4" s="21">
        <v>45</v>
      </c>
      <c r="P4" s="21">
        <v>44</v>
      </c>
      <c r="Q4" s="21">
        <v>38</v>
      </c>
    </row>
    <row r="5" spans="1:17" x14ac:dyDescent="0.25">
      <c r="A5" s="3" t="s">
        <v>84</v>
      </c>
      <c r="B5" s="33">
        <f>SUM(F4:Q4)</f>
        <v>706</v>
      </c>
      <c r="E5" s="3" t="s">
        <v>73</v>
      </c>
      <c r="F5" s="32">
        <v>21600</v>
      </c>
      <c r="G5" s="32">
        <v>69250</v>
      </c>
      <c r="H5" s="32">
        <v>81500</v>
      </c>
      <c r="I5" s="32">
        <v>92750</v>
      </c>
      <c r="J5" s="32">
        <v>100100</v>
      </c>
      <c r="K5" s="32">
        <v>84400</v>
      </c>
      <c r="L5" s="32">
        <v>78600</v>
      </c>
      <c r="M5" s="32">
        <v>63400</v>
      </c>
      <c r="N5" s="32">
        <v>80500</v>
      </c>
      <c r="O5" s="32">
        <v>54500</v>
      </c>
      <c r="P5" s="32">
        <v>50250</v>
      </c>
      <c r="Q5" s="32">
        <v>41600</v>
      </c>
    </row>
    <row r="6" spans="1:17" x14ac:dyDescent="0.25">
      <c r="A6" s="3" t="s">
        <v>78</v>
      </c>
      <c r="B6" s="33">
        <v>2500</v>
      </c>
      <c r="E6" s="3" t="s">
        <v>74</v>
      </c>
      <c r="F6" s="3">
        <v>2500</v>
      </c>
      <c r="G6" s="3">
        <v>2500</v>
      </c>
      <c r="H6" s="3">
        <v>2500</v>
      </c>
      <c r="I6" s="3">
        <v>2500</v>
      </c>
      <c r="J6" s="3">
        <v>2500</v>
      </c>
      <c r="K6" s="3">
        <v>2500</v>
      </c>
      <c r="L6" s="3">
        <v>2500</v>
      </c>
      <c r="M6" s="3">
        <v>2500</v>
      </c>
      <c r="N6" s="3">
        <v>2500</v>
      </c>
      <c r="O6" s="3">
        <v>2500</v>
      </c>
      <c r="P6" s="3">
        <v>2500</v>
      </c>
      <c r="Q6" s="3">
        <v>2500</v>
      </c>
    </row>
    <row r="7" spans="1:17" x14ac:dyDescent="0.25">
      <c r="A7" s="3" t="s">
        <v>79</v>
      </c>
      <c r="B7" s="33">
        <v>19000</v>
      </c>
      <c r="E7" s="3" t="s">
        <v>75</v>
      </c>
      <c r="F7" s="3">
        <v>9500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9500</v>
      </c>
      <c r="M7" s="3">
        <v>0</v>
      </c>
      <c r="N7" s="3">
        <v>0</v>
      </c>
      <c r="O7" s="3">
        <v>0</v>
      </c>
      <c r="P7" s="3">
        <v>0</v>
      </c>
      <c r="Q7" s="3">
        <v>0</v>
      </c>
    </row>
    <row r="8" spans="1:17" x14ac:dyDescent="0.25">
      <c r="A8" s="3" t="s">
        <v>80</v>
      </c>
      <c r="B8" s="33">
        <v>350</v>
      </c>
      <c r="E8" s="3" t="s">
        <v>76</v>
      </c>
      <c r="F8" s="3">
        <f>SUM(F6:F7)</f>
        <v>12000</v>
      </c>
      <c r="G8" s="3">
        <f t="shared" ref="G8:Q8" si="0">SUM(G6:G7)</f>
        <v>2500</v>
      </c>
      <c r="H8" s="3">
        <f t="shared" si="0"/>
        <v>2500</v>
      </c>
      <c r="I8" s="3">
        <f t="shared" si="0"/>
        <v>2500</v>
      </c>
      <c r="J8" s="3">
        <f t="shared" si="0"/>
        <v>2500</v>
      </c>
      <c r="K8" s="3">
        <f t="shared" si="0"/>
        <v>2500</v>
      </c>
      <c r="L8" s="3">
        <f t="shared" si="0"/>
        <v>12000</v>
      </c>
      <c r="M8" s="3">
        <f t="shared" si="0"/>
        <v>2500</v>
      </c>
      <c r="N8" s="3">
        <f t="shared" si="0"/>
        <v>2500</v>
      </c>
      <c r="O8" s="3">
        <f t="shared" si="0"/>
        <v>2500</v>
      </c>
      <c r="P8" s="3">
        <f t="shared" si="0"/>
        <v>2500</v>
      </c>
      <c r="Q8" s="3">
        <f t="shared" si="0"/>
        <v>2500</v>
      </c>
    </row>
    <row r="9" spans="1:17" x14ac:dyDescent="0.25">
      <c r="A9" s="3" t="s">
        <v>81</v>
      </c>
      <c r="B9" s="33">
        <f>B7/B5</f>
        <v>26.912181303116146</v>
      </c>
    </row>
    <row r="10" spans="1:17" x14ac:dyDescent="0.25">
      <c r="A10" s="3" t="s">
        <v>82</v>
      </c>
      <c r="B10" s="33">
        <f>B4*B6/(B4-B7)</f>
        <v>2559.4158483957722</v>
      </c>
    </row>
    <row r="11" spans="1:17" x14ac:dyDescent="0.25">
      <c r="A11" s="3" t="s">
        <v>83</v>
      </c>
      <c r="B11" s="33">
        <f>B6/B8-B9</f>
        <v>-19.769324160259004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Данные для расчётов</vt:lpstr>
      <vt:lpstr>Расчёт инвест капитала</vt:lpstr>
      <vt:lpstr>План на буд периоды</vt:lpstr>
      <vt:lpstr>Факт прошлых периодов</vt:lpstr>
      <vt:lpstr>Фактический баланс на пред ОД</vt:lpstr>
      <vt:lpstr>Прогнозный баланс</vt:lpstr>
      <vt:lpstr>План ДДС</vt:lpstr>
      <vt:lpstr>Показатели деятельности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тм</dc:creator>
  <cp:lastModifiedBy>User</cp:lastModifiedBy>
  <cp:lastPrinted>2021-12-17T11:32:14Z</cp:lastPrinted>
  <dcterms:created xsi:type="dcterms:W3CDTF">2021-02-18T14:45:37Z</dcterms:created>
  <dcterms:modified xsi:type="dcterms:W3CDTF">2022-02-03T08:54:07Z</dcterms:modified>
</cp:coreProperties>
</file>