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3" l="1"/>
  <c r="H24" i="3"/>
  <c r="H25" i="3"/>
  <c r="H26" i="3"/>
  <c r="H28" i="3"/>
  <c r="H22" i="3"/>
  <c r="G23" i="3"/>
  <c r="G24" i="3"/>
  <c r="G25" i="3"/>
  <c r="G26" i="3"/>
  <c r="G28" i="3"/>
  <c r="G22" i="3"/>
  <c r="H19" i="3"/>
  <c r="H17" i="3"/>
  <c r="H18" i="3"/>
  <c r="H16" i="3"/>
  <c r="G17" i="3"/>
  <c r="G18" i="3"/>
  <c r="G19" i="3"/>
  <c r="G16" i="3"/>
  <c r="I42" i="3" l="1"/>
  <c r="I43" i="3"/>
  <c r="I44" i="3"/>
  <c r="I41" i="3"/>
  <c r="J8" i="3" l="1"/>
  <c r="G9" i="3"/>
  <c r="T8" i="3"/>
  <c r="H11" i="3" s="1"/>
  <c r="H9" i="3" l="1"/>
  <c r="G11" i="3"/>
  <c r="H10" i="3"/>
  <c r="G10" i="3"/>
  <c r="H8" i="3"/>
  <c r="G8" i="3"/>
  <c r="O10" i="2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9" i="2"/>
  <c r="L7" i="2"/>
  <c r="F7" i="2"/>
  <c r="F35" i="2" l="1"/>
  <c r="F29" i="2"/>
  <c r="F21" i="2"/>
  <c r="F13" i="2"/>
  <c r="F11" i="2"/>
  <c r="F33" i="2"/>
  <c r="F25" i="2"/>
  <c r="F17" i="2"/>
  <c r="F9" i="2"/>
  <c r="F31" i="2"/>
  <c r="F27" i="2"/>
  <c r="F23" i="2"/>
  <c r="F19" i="2"/>
  <c r="F15" i="2"/>
  <c r="F8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F6" i="1"/>
  <c r="F5" i="1"/>
  <c r="F7" i="1" l="1"/>
  <c r="F8" i="1" l="1"/>
  <c r="F9" i="1" l="1"/>
  <c r="F10" i="1" l="1"/>
  <c r="F11" i="1" l="1"/>
  <c r="F12" i="1" l="1"/>
  <c r="F13" i="1" l="1"/>
  <c r="F14" i="1" l="1"/>
  <c r="F15" i="1" l="1"/>
  <c r="F16" i="1" l="1"/>
  <c r="F17" i="1" l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 l="1"/>
  <c r="F29" i="1" l="1"/>
  <c r="F30" i="1" l="1"/>
  <c r="F31" i="1" l="1"/>
</calcChain>
</file>

<file path=xl/sharedStrings.xml><?xml version="1.0" encoding="utf-8"?>
<sst xmlns="http://schemas.openxmlformats.org/spreadsheetml/2006/main" count="66" uniqueCount="63">
  <si>
    <t>T,К</t>
  </si>
  <si>
    <t>delta Cn</t>
  </si>
  <si>
    <t>λ,м</t>
  </si>
  <si>
    <t>S, м2</t>
  </si>
  <si>
    <t>S (t),В</t>
  </si>
  <si>
    <t>R, дж\к*моль</t>
  </si>
  <si>
    <t>t, сек</t>
  </si>
  <si>
    <t>фаза реполяризации</t>
  </si>
  <si>
    <t>функция активации сигмоида</t>
  </si>
  <si>
    <t>S</t>
  </si>
  <si>
    <t>T,K</t>
  </si>
  <si>
    <t>t,sec</t>
  </si>
  <si>
    <t>m</t>
  </si>
  <si>
    <t>U вых, В</t>
  </si>
  <si>
    <t>Amplitude (U вх) , в</t>
  </si>
  <si>
    <t>Ea, Эв</t>
  </si>
  <si>
    <t>omega, Гц</t>
  </si>
  <si>
    <t>lambda, м</t>
  </si>
  <si>
    <t>Разность потенциалов хемиосмоса для разных ионов и длинн волн</t>
  </si>
  <si>
    <t>𝜆, м</t>
  </si>
  <si>
    <t>Концентрации по сторонам мембраны</t>
  </si>
  <si>
    <t>Ион</t>
  </si>
  <si>
    <t>C in, м-3</t>
  </si>
  <si>
    <t>C out, м-3</t>
  </si>
  <si>
    <t>K</t>
  </si>
  <si>
    <t>Калий</t>
  </si>
  <si>
    <t>Na</t>
  </si>
  <si>
    <t>Cl</t>
  </si>
  <si>
    <t>Хлор</t>
  </si>
  <si>
    <t>Натрий</t>
  </si>
  <si>
    <t xml:space="preserve">H </t>
  </si>
  <si>
    <t>Водород</t>
  </si>
  <si>
    <t>Ca</t>
  </si>
  <si>
    <t>Кальций</t>
  </si>
  <si>
    <t>Свободная энергия Гиббса</t>
  </si>
  <si>
    <t>Условный стимул (Свет\звук)</t>
  </si>
  <si>
    <t>Квадратное уравнение через протонодвижущую силу</t>
  </si>
  <si>
    <t>Температура, К</t>
  </si>
  <si>
    <t>𝚫G, дж\моль</t>
  </si>
  <si>
    <t>Площадь сечения электрона</t>
  </si>
  <si>
    <t>константа Фарадея</t>
  </si>
  <si>
    <t>=</t>
  </si>
  <si>
    <t>𝚫𝚿1,В -</t>
  </si>
  <si>
    <t>𝚫𝚿2 (𝛥pH), В +</t>
  </si>
  <si>
    <t>F, кл/моль</t>
  </si>
  <si>
    <t xml:space="preserve">organic anions &amp; cations </t>
  </si>
  <si>
    <t>λ&gt;=</t>
  </si>
  <si>
    <t>Пороговая длина волны (положительный дискриминант)</t>
  </si>
  <si>
    <t>K+</t>
  </si>
  <si>
    <t>Na+</t>
  </si>
  <si>
    <t>Катионы</t>
  </si>
  <si>
    <t>Ca2+</t>
  </si>
  <si>
    <t>Mg2+</t>
  </si>
  <si>
    <t>Анионы</t>
  </si>
  <si>
    <t>PO3-</t>
  </si>
  <si>
    <t>HCO3-</t>
  </si>
  <si>
    <t>Сl-</t>
  </si>
  <si>
    <t>SO4-</t>
  </si>
  <si>
    <t>органич</t>
  </si>
  <si>
    <t>кислоты</t>
  </si>
  <si>
    <t>белки</t>
  </si>
  <si>
    <t>Межклеточный обмен (плазма, межклеточная жидкость)</t>
  </si>
  <si>
    <t>Митохондриальная мембрана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</si>
</sst>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 Math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Лист1!$F$4</c:f>
              <c:strCache>
                <c:ptCount val="1"/>
                <c:pt idx="0">
                  <c:v>S (t),В</c:v>
                </c:pt>
              </c:strCache>
            </c:strRef>
          </c:tx>
          <c:xVal>
            <c:numRef>
              <c:f>Лист1!$E$5:$E$31</c:f>
              <c:numCache>
                <c:formatCode>General</c:formatCode>
                <c:ptCount val="2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</c:numCache>
            </c:numRef>
          </c:xVal>
          <c:yVal>
            <c:numRef>
              <c:f>Лист1!$F$5:$F$31</c:f>
              <c:numCache>
                <c:formatCode>General</c:formatCode>
                <c:ptCount val="27"/>
                <c:pt idx="0">
                  <c:v>4.9929950931279705E-4</c:v>
                </c:pt>
                <c:pt idx="1">
                  <c:v>3.5305806887819455E-4</c:v>
                </c:pt>
                <c:pt idx="2">
                  <c:v>2.8827070610799144E-4</c:v>
                </c:pt>
                <c:pt idx="3">
                  <c:v>2.4964975465639852E-4</c:v>
                </c:pt>
                <c:pt idx="4">
                  <c:v>2.2329352879114071E-4</c:v>
                </c:pt>
                <c:pt idx="5">
                  <c:v>2.0383817110639508E-4</c:v>
                </c:pt>
                <c:pt idx="6">
                  <c:v>1.8871747591117709E-4</c:v>
                </c:pt>
                <c:pt idx="7">
                  <c:v>1.7652903443909728E-4</c:v>
                </c:pt>
                <c:pt idx="8">
                  <c:v>1.6643316977093238E-4</c:v>
                </c:pt>
                <c:pt idx="9">
                  <c:v>1.5789236840328918E-4</c:v>
                </c:pt>
                <c:pt idx="10">
                  <c:v>1.5054446639991905E-4</c:v>
                </c:pt>
                <c:pt idx="11">
                  <c:v>1.4413535305399572E-4</c:v>
                </c:pt>
                <c:pt idx="12">
                  <c:v>1.3848076789548457E-4</c:v>
                </c:pt>
                <c:pt idx="13">
                  <c:v>1.3344340694520224E-4</c:v>
                </c:pt>
                <c:pt idx="14">
                  <c:v>1.2891857895586651E-4</c:v>
                </c:pt>
                <c:pt idx="15">
                  <c:v>1.2482487732819926E-4</c:v>
                </c:pt>
                <c:pt idx="16">
                  <c:v>1.2109791857151361E-4</c:v>
                </c:pt>
                <c:pt idx="17">
                  <c:v>1.1768602295939819E-4</c:v>
                </c:pt>
                <c:pt idx="18">
                  <c:v>1.1454716335020673E-4</c:v>
                </c:pt>
                <c:pt idx="19">
                  <c:v>1.1164676439557035E-4</c:v>
                </c:pt>
                <c:pt idx="20">
                  <c:v>1.0895608551810481E-4</c:v>
                </c:pt>
                <c:pt idx="21">
                  <c:v>1.0645101306149312E-4</c:v>
                </c:pt>
                <c:pt idx="22">
                  <c:v>1.0411114462334284E-4</c:v>
                </c:pt>
                <c:pt idx="23">
                  <c:v>1.0191908555319754E-4</c:v>
                </c:pt>
                <c:pt idx="24">
                  <c:v>9.9859901862559412E-5</c:v>
                </c:pt>
                <c:pt idx="25">
                  <c:v>9.7920690042817494E-5</c:v>
                </c:pt>
                <c:pt idx="26">
                  <c:v>9.6090235369330481E-5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8672"/>
        <c:axId val="57310208"/>
      </c:scatterChart>
      <c:valAx>
        <c:axId val="573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310208"/>
        <c:crosses val="autoZero"/>
        <c:crossBetween val="midCat"/>
      </c:valAx>
      <c:valAx>
        <c:axId val="573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308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strRef>
              <c:f>Лист2!$O$6:$O$35</c:f>
              <c:strCache>
                <c:ptCount val="30"/>
                <c:pt idx="0">
                  <c:v>t,sec</c:v>
                </c:pt>
                <c:pt idx="1">
                  <c:v>0</c:v>
                </c:pt>
                <c:pt idx="2">
                  <c:v>0,0000001</c:v>
                </c:pt>
                <c:pt idx="3">
                  <c:v>0,0000051</c:v>
                </c:pt>
                <c:pt idx="4">
                  <c:v>0,0000101</c:v>
                </c:pt>
                <c:pt idx="5">
                  <c:v>0,0000151</c:v>
                </c:pt>
                <c:pt idx="6">
                  <c:v>0,0000201</c:v>
                </c:pt>
                <c:pt idx="7">
                  <c:v>0,0000251</c:v>
                </c:pt>
                <c:pt idx="8">
                  <c:v>0,0000301</c:v>
                </c:pt>
                <c:pt idx="9">
                  <c:v>0,0000351</c:v>
                </c:pt>
                <c:pt idx="10">
                  <c:v>0,0000401</c:v>
                </c:pt>
                <c:pt idx="11">
                  <c:v>0,0000451</c:v>
                </c:pt>
                <c:pt idx="12">
                  <c:v>0,0000501</c:v>
                </c:pt>
                <c:pt idx="13">
                  <c:v>0,0000551</c:v>
                </c:pt>
                <c:pt idx="14">
                  <c:v>0,0000601</c:v>
                </c:pt>
                <c:pt idx="15">
                  <c:v>0,0000651</c:v>
                </c:pt>
                <c:pt idx="16">
                  <c:v>0,0000701</c:v>
                </c:pt>
                <c:pt idx="17">
                  <c:v>0,0000751</c:v>
                </c:pt>
                <c:pt idx="18">
                  <c:v>0,0000801</c:v>
                </c:pt>
                <c:pt idx="19">
                  <c:v>0,0000851</c:v>
                </c:pt>
                <c:pt idx="20">
                  <c:v>0,0000901</c:v>
                </c:pt>
                <c:pt idx="21">
                  <c:v>0,0000951</c:v>
                </c:pt>
                <c:pt idx="22">
                  <c:v>0,0001001</c:v>
                </c:pt>
                <c:pt idx="23">
                  <c:v>0,0001051</c:v>
                </c:pt>
                <c:pt idx="24">
                  <c:v>0,0001101</c:v>
                </c:pt>
                <c:pt idx="25">
                  <c:v>0,0001151</c:v>
                </c:pt>
                <c:pt idx="26">
                  <c:v>0,0001201</c:v>
                </c:pt>
                <c:pt idx="27">
                  <c:v>0,0001251</c:v>
                </c:pt>
                <c:pt idx="28">
                  <c:v>0,0001301</c:v>
                </c:pt>
                <c:pt idx="29">
                  <c:v>0,0001351</c:v>
                </c:pt>
              </c:strCache>
            </c:strRef>
          </c:xVal>
          <c:yVal>
            <c:numRef>
              <c:f>Лист2!$F$6:$F$35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4.6160420500833784E-5</c:v>
                </c:pt>
                <c:pt idx="3">
                  <c:v>0.86000396591533979</c:v>
                </c:pt>
                <c:pt idx="4">
                  <c:v>0.64996419570098884</c:v>
                </c:pt>
                <c:pt idx="5">
                  <c:v>0.40654275458269007</c:v>
                </c:pt>
                <c:pt idx="6">
                  <c:v>0.38409536491870711</c:v>
                </c:pt>
                <c:pt idx="7">
                  <c:v>0.5032604497343528</c:v>
                </c:pt>
                <c:pt idx="8">
                  <c:v>0.57968824279099274</c:v>
                </c:pt>
                <c:pt idx="9">
                  <c:v>0.53670466642590109</c:v>
                </c:pt>
                <c:pt idx="10">
                  <c:v>0.45802867694256322</c:v>
                </c:pt>
                <c:pt idx="11">
                  <c:v>0.45032531625552424</c:v>
                </c:pt>
                <c:pt idx="12">
                  <c:v>0.50821923043282047</c:v>
                </c:pt>
                <c:pt idx="13">
                  <c:v>0.54491271780452599</c:v>
                </c:pt>
                <c:pt idx="14">
                  <c:v>0.51656508674008961</c:v>
                </c:pt>
                <c:pt idx="15">
                  <c:v>0.47059670327831854</c:v>
                </c:pt>
                <c:pt idx="16">
                  <c:v>0.4703184321325144</c:v>
                </c:pt>
                <c:pt idx="17">
                  <c:v>0.50977980326264827</c:v>
                </c:pt>
                <c:pt idx="18">
                  <c:v>0.53116876067376029</c:v>
                </c:pt>
                <c:pt idx="19">
                  <c:v>0.50803308248325041</c:v>
                </c:pt>
                <c:pt idx="20">
                  <c:v>0.47657660050210748</c:v>
                </c:pt>
                <c:pt idx="21">
                  <c:v>0.48022210270285193</c:v>
                </c:pt>
                <c:pt idx="22">
                  <c:v>0.51043174482100806</c:v>
                </c:pt>
                <c:pt idx="23">
                  <c:v>0.52352549050787822</c:v>
                </c:pt>
                <c:pt idx="24">
                  <c:v>0.50326419772341813</c:v>
                </c:pt>
                <c:pt idx="25">
                  <c:v>0.48028422030205636</c:v>
                </c:pt>
                <c:pt idx="26">
                  <c:v>0.48628585084158693</c:v>
                </c:pt>
                <c:pt idx="27">
                  <c:v>0.51067628650915475</c:v>
                </c:pt>
                <c:pt idx="28">
                  <c:v>0.51847980381758296</c:v>
                </c:pt>
                <c:pt idx="29">
                  <c:v>0.50021309475225129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67360"/>
        <c:axId val="83569280"/>
      </c:scatterChart>
      <c:valAx>
        <c:axId val="835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569280"/>
        <c:crosses val="autoZero"/>
        <c:crossBetween val="midCat"/>
      </c:valAx>
      <c:valAx>
        <c:axId val="8356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67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147637</xdr:rowOff>
    </xdr:from>
    <xdr:to>
      <xdr:col>18</xdr:col>
      <xdr:colOff>361950</xdr:colOff>
      <xdr:row>28</xdr:row>
      <xdr:rowOff>33337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</xdr:colOff>
      <xdr:row>13</xdr:row>
      <xdr:rowOff>147637</xdr:rowOff>
    </xdr:from>
    <xdr:to>
      <xdr:col>13</xdr:col>
      <xdr:colOff>642937</xdr:colOff>
      <xdr:row>28</xdr:row>
      <xdr:rowOff>33337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628650</xdr:colOff>
      <xdr:row>32</xdr:row>
      <xdr:rowOff>57150</xdr:rowOff>
    </xdr:from>
    <xdr:ext cx="3562350" cy="749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8591550" y="3886200"/>
              <a:ext cx="3562350" cy="749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  <a:ea typeface="Cambria Math"/>
                      </a:rPr>
                      <m:t>𝚫𝚿</m:t>
                    </m:r>
                    <m:r>
                      <a:rPr lang="en-US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i="1">
                            <a:latin typeface="Cambria Math"/>
                          </a:rPr>
                          <m:t>−</m:t>
                        </m:r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𝛥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𝐺</m:t>
                        </m:r>
                        <m:r>
                          <a:rPr lang="en-US" sz="1100" i="1">
                            <a:latin typeface="Cambria Math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100" i="1">
                                    <a:latin typeface="Cambria Math"/>
                                    <a:ea typeface="Cambria Math"/>
                                  </a:rPr>
                                  <m:t>𝚫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𝐺</m:t>
                                </m:r>
                              </m:e>
                              <m:sup>
                                <m:r>
                                  <a:rPr lang="en-US" sz="110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100" b="0" i="1">
                                <a:latin typeface="Cambria Math"/>
                              </a:rPr>
                              <m:t>− </m:t>
                            </m:r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9.2∗</m:t>
                                </m:r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𝑅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𝑇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ln</m:t>
                                </m:r>
                                <m:r>
                                  <a:rPr lang="en-US" sz="1100" b="0" i="1">
                                    <a:latin typeface="Cambria Math"/>
                                  </a:rPr>
                                  <m:t>⁡(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𝐶𝑜𝑢𝑡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𝐶𝑖𝑛</m:t>
                                    </m:r>
                                  </m:den>
                                </m:f>
                                <m:r>
                                  <a:rPr lang="en-US" sz="1100" b="0" i="1">
                                    <a:latin typeface="Cambria Math"/>
                                  </a:rPr>
                                  <m:t>)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𝑆</m:t>
                                </m:r>
                                <m:r>
                                  <a:rPr lang="en-US" sz="1100" b="0" i="1">
                                    <a:latin typeface="Cambria Math"/>
                                  </a:rPr>
                                  <m:t>∗</m:t>
                                </m:r>
                                <m:r>
                                  <m:rPr>
                                    <m:sty m:val="p"/>
                                  </m:rPr>
                                  <a:rPr lang="el-GR" sz="1100" b="0" i="1">
                                    <a:latin typeface="Cambria Math"/>
                                  </a:rPr>
                                  <m:t>λ</m:t>
                                </m:r>
                              </m:den>
                            </m:f>
                            <m:r>
                              <a:rPr lang="en-US" sz="1100" b="0" i="1">
                                <a:latin typeface="Cambria Math"/>
                              </a:rPr>
                              <m:t>    </m:t>
                            </m:r>
                          </m:e>
                        </m:rad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  <m:r>
                          <a:rPr lang="en-US" sz="1100" b="0" i="1">
                            <a:latin typeface="Cambria Math"/>
                          </a:rPr>
                          <m:t>𝐹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591550" y="3886200"/>
              <a:ext cx="3562350" cy="749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  <a:ea typeface="Cambria Math"/>
                </a:rPr>
                <a:t>𝚫𝚿</a:t>
              </a:r>
              <a:r>
                <a:rPr lang="en-US" sz="1100" i="0">
                  <a:latin typeface="Cambria Math"/>
                </a:rPr>
                <a:t>=(−</a:t>
              </a:r>
              <a:r>
                <a:rPr lang="en-US" sz="1100" i="0">
                  <a:latin typeface="Cambria Math"/>
                  <a:ea typeface="Cambria Math"/>
                </a:rPr>
                <a:t>𝛥</a:t>
              </a:r>
              <a:r>
                <a:rPr lang="en-US" sz="1100" b="0" i="0">
                  <a:latin typeface="Cambria Math"/>
                  <a:ea typeface="Cambria Math"/>
                </a:rPr>
                <a:t>𝐺</a:t>
              </a:r>
              <a:r>
                <a:rPr lang="en-US" sz="1100" i="0">
                  <a:latin typeface="Cambria Math"/>
                </a:rPr>
                <a:t>±√(〖</a:t>
              </a:r>
              <a:r>
                <a:rPr lang="en-US" sz="1100" i="0">
                  <a:latin typeface="Cambria Math"/>
                  <a:ea typeface="Cambria Math"/>
                </a:rPr>
                <a:t>𝚫</a:t>
              </a:r>
              <a:r>
                <a:rPr lang="en-US" sz="1100" b="0" i="0">
                  <a:latin typeface="Cambria Math"/>
                  <a:ea typeface="Cambria Math"/>
                </a:rPr>
                <a:t>𝐺〗^</a:t>
              </a:r>
              <a:r>
                <a:rPr lang="en-US" sz="1100" i="0">
                  <a:latin typeface="Cambria Math"/>
                </a:rPr>
                <a:t>2</a:t>
              </a:r>
              <a:r>
                <a:rPr lang="en-US" sz="1100" b="0" i="0">
                  <a:latin typeface="Cambria Math"/>
                </a:rPr>
                <a:t>− (9.2∗𝑅^2 𝑇^2 ln⁡(𝐶𝑜𝑢𝑡/𝐶𝑖𝑛))/(𝑆∗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en-US" sz="1100" b="0" i="0">
                  <a:latin typeface="Cambria Math"/>
                </a:rPr>
                <a:t>)     ))/2𝐹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9</xdr:col>
      <xdr:colOff>1323975</xdr:colOff>
      <xdr:row>39</xdr:row>
      <xdr:rowOff>204784</xdr:rowOff>
    </xdr:from>
    <xdr:ext cx="3657599" cy="141446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7343775" y="5367334"/>
              <a:ext cx="3657599" cy="14144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l-GR" sz="1100"/>
                <a:t>λ</a:t>
              </a:r>
              <a:r>
                <a:rPr lang="en-US" sz="1100"/>
                <a:t>&gt;=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9.2∗</m:t>
                      </m:r>
                      <m:sSup>
                        <m:sSup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𝑅</m:t>
                          </m:r>
                        </m:e>
                        <m:sup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sSup>
                        <m:sSup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𝑇</m:t>
                          </m:r>
                        </m:e>
                        <m:sup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ln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⁡(</m:t>
                      </m:r>
                      <m:f>
                        <m:f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𝐶𝑜𝑢𝑡</m:t>
                          </m:r>
                        </m:num>
                        <m:den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𝐶𝑖𝑛</m:t>
                          </m:r>
                        </m:den>
                      </m:f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</m:num>
                    <m:den>
                      <m:sSup>
                        <m:sSup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𝚫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𝐺</m:t>
                          </m:r>
                        </m:e>
                        <m:sup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𝑆</m:t>
                      </m:r>
                    </m:den>
                  </m:f>
                </m:oMath>
              </a14:m>
              <a:endParaRPr lang="ru-RU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7343775" y="5367334"/>
              <a:ext cx="3657599" cy="14144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l-GR" sz="1100"/>
                <a:t>λ</a:t>
              </a:r>
              <a:r>
                <a:rPr lang="en-US" sz="1100"/>
                <a:t>&gt;=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9.2∗𝑅^2 𝑇^2∗ln⁡(𝐶𝑜𝑢𝑡/𝐶𝑖𝑛)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𝚫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𝐺〗^2∗𝑆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workbookViewId="0">
      <selection activeCell="I4" sqref="I4:I5"/>
    </sheetView>
  </sheetViews>
  <sheetFormatPr defaultRowHeight="15" x14ac:dyDescent="0.25"/>
  <cols>
    <col min="1" max="1" width="10" bestFit="1" customWidth="1"/>
    <col min="3" max="3" width="11" bestFit="1" customWidth="1"/>
  </cols>
  <sheetData>
    <row r="4" spans="1:13" x14ac:dyDescent="0.25">
      <c r="A4" t="s">
        <v>3</v>
      </c>
      <c r="B4" t="s">
        <v>0</v>
      </c>
      <c r="C4" t="s">
        <v>1</v>
      </c>
      <c r="D4" s="1" t="s">
        <v>2</v>
      </c>
      <c r="E4" t="s">
        <v>6</v>
      </c>
      <c r="F4" t="s">
        <v>4</v>
      </c>
      <c r="I4" t="s">
        <v>5</v>
      </c>
    </row>
    <row r="5" spans="1:13" x14ac:dyDescent="0.25">
      <c r="A5">
        <v>1.0000000000000001E-17</v>
      </c>
      <c r="B5">
        <v>300</v>
      </c>
      <c r="C5" s="2">
        <v>1E+30</v>
      </c>
      <c r="D5">
        <v>1.0000000000000001E-5</v>
      </c>
      <c r="E5">
        <v>100</v>
      </c>
      <c r="F5">
        <f>1*SQRT(B$5*I$5)/(SQRT(E5*A$5*D$5*C$5))</f>
        <v>4.9929950931279705E-4</v>
      </c>
      <c r="I5">
        <v>8.31</v>
      </c>
    </row>
    <row r="6" spans="1:13" x14ac:dyDescent="0.25">
      <c r="E6">
        <f>E5+100</f>
        <v>200</v>
      </c>
      <c r="F6">
        <f t="shared" ref="F6:F31" si="0">1*SQRT(B$5*I$5)/(SQRT(E6*A$5*D$5*C$5))</f>
        <v>3.5305806887819455E-4</v>
      </c>
    </row>
    <row r="7" spans="1:13" x14ac:dyDescent="0.25">
      <c r="E7">
        <f t="shared" ref="E7:E31" si="1">E6+100</f>
        <v>300</v>
      </c>
      <c r="F7">
        <f t="shared" si="0"/>
        <v>2.8827070610799144E-4</v>
      </c>
      <c r="M7" t="s">
        <v>7</v>
      </c>
    </row>
    <row r="8" spans="1:13" x14ac:dyDescent="0.25">
      <c r="E8">
        <f t="shared" si="1"/>
        <v>400</v>
      </c>
      <c r="F8">
        <f t="shared" si="0"/>
        <v>2.4964975465639852E-4</v>
      </c>
    </row>
    <row r="9" spans="1:13" x14ac:dyDescent="0.25">
      <c r="E9">
        <f t="shared" si="1"/>
        <v>500</v>
      </c>
      <c r="F9">
        <f t="shared" si="0"/>
        <v>2.2329352879114071E-4</v>
      </c>
    </row>
    <row r="10" spans="1:13" x14ac:dyDescent="0.25">
      <c r="E10">
        <f t="shared" si="1"/>
        <v>600</v>
      </c>
      <c r="F10">
        <f t="shared" si="0"/>
        <v>2.0383817110639508E-4</v>
      </c>
    </row>
    <row r="11" spans="1:13" x14ac:dyDescent="0.25">
      <c r="E11">
        <f t="shared" si="1"/>
        <v>700</v>
      </c>
      <c r="F11">
        <f t="shared" si="0"/>
        <v>1.8871747591117709E-4</v>
      </c>
    </row>
    <row r="12" spans="1:13" x14ac:dyDescent="0.25">
      <c r="E12">
        <f t="shared" si="1"/>
        <v>800</v>
      </c>
      <c r="F12">
        <f t="shared" si="0"/>
        <v>1.7652903443909728E-4</v>
      </c>
    </row>
    <row r="13" spans="1:13" x14ac:dyDescent="0.25">
      <c r="E13">
        <f t="shared" si="1"/>
        <v>900</v>
      </c>
      <c r="F13">
        <f t="shared" si="0"/>
        <v>1.6643316977093238E-4</v>
      </c>
    </row>
    <row r="14" spans="1:13" x14ac:dyDescent="0.25">
      <c r="E14">
        <f t="shared" si="1"/>
        <v>1000</v>
      </c>
      <c r="F14">
        <f t="shared" si="0"/>
        <v>1.5789236840328918E-4</v>
      </c>
    </row>
    <row r="15" spans="1:13" x14ac:dyDescent="0.25">
      <c r="E15">
        <f t="shared" si="1"/>
        <v>1100</v>
      </c>
      <c r="F15">
        <f t="shared" si="0"/>
        <v>1.5054446639991905E-4</v>
      </c>
    </row>
    <row r="16" spans="1:13" x14ac:dyDescent="0.25">
      <c r="E16">
        <f t="shared" si="1"/>
        <v>1200</v>
      </c>
      <c r="F16">
        <f t="shared" si="0"/>
        <v>1.4413535305399572E-4</v>
      </c>
    </row>
    <row r="17" spans="5:6" x14ac:dyDescent="0.25">
      <c r="E17">
        <f t="shared" si="1"/>
        <v>1300</v>
      </c>
      <c r="F17">
        <f t="shared" si="0"/>
        <v>1.3848076789548457E-4</v>
      </c>
    </row>
    <row r="18" spans="5:6" x14ac:dyDescent="0.25">
      <c r="E18">
        <f t="shared" si="1"/>
        <v>1400</v>
      </c>
      <c r="F18">
        <f t="shared" si="0"/>
        <v>1.3344340694520224E-4</v>
      </c>
    </row>
    <row r="19" spans="5:6" x14ac:dyDescent="0.25">
      <c r="E19">
        <f t="shared" si="1"/>
        <v>1500</v>
      </c>
      <c r="F19">
        <f t="shared" si="0"/>
        <v>1.2891857895586651E-4</v>
      </c>
    </row>
    <row r="20" spans="5:6" x14ac:dyDescent="0.25">
      <c r="E20">
        <f t="shared" si="1"/>
        <v>1600</v>
      </c>
      <c r="F20">
        <f t="shared" si="0"/>
        <v>1.2482487732819926E-4</v>
      </c>
    </row>
    <row r="21" spans="5:6" x14ac:dyDescent="0.25">
      <c r="E21">
        <f t="shared" si="1"/>
        <v>1700</v>
      </c>
      <c r="F21">
        <f t="shared" si="0"/>
        <v>1.2109791857151361E-4</v>
      </c>
    </row>
    <row r="22" spans="5:6" x14ac:dyDescent="0.25">
      <c r="E22">
        <f t="shared" si="1"/>
        <v>1800</v>
      </c>
      <c r="F22">
        <f t="shared" si="0"/>
        <v>1.1768602295939819E-4</v>
      </c>
    </row>
    <row r="23" spans="5:6" x14ac:dyDescent="0.25">
      <c r="E23">
        <f t="shared" si="1"/>
        <v>1900</v>
      </c>
      <c r="F23">
        <f t="shared" si="0"/>
        <v>1.1454716335020673E-4</v>
      </c>
    </row>
    <row r="24" spans="5:6" x14ac:dyDescent="0.25">
      <c r="E24">
        <f t="shared" si="1"/>
        <v>2000</v>
      </c>
      <c r="F24">
        <f t="shared" si="0"/>
        <v>1.1164676439557035E-4</v>
      </c>
    </row>
    <row r="25" spans="5:6" x14ac:dyDescent="0.25">
      <c r="E25">
        <f t="shared" si="1"/>
        <v>2100</v>
      </c>
      <c r="F25">
        <f t="shared" si="0"/>
        <v>1.0895608551810481E-4</v>
      </c>
    </row>
    <row r="26" spans="5:6" x14ac:dyDescent="0.25">
      <c r="E26">
        <f t="shared" si="1"/>
        <v>2200</v>
      </c>
      <c r="F26">
        <f t="shared" si="0"/>
        <v>1.0645101306149312E-4</v>
      </c>
    </row>
    <row r="27" spans="5:6" x14ac:dyDescent="0.25">
      <c r="E27">
        <f t="shared" si="1"/>
        <v>2300</v>
      </c>
      <c r="F27">
        <f t="shared" si="0"/>
        <v>1.0411114462334284E-4</v>
      </c>
    </row>
    <row r="28" spans="5:6" x14ac:dyDescent="0.25">
      <c r="E28">
        <f t="shared" si="1"/>
        <v>2400</v>
      </c>
      <c r="F28">
        <f t="shared" si="0"/>
        <v>1.0191908555319754E-4</v>
      </c>
    </row>
    <row r="29" spans="5:6" x14ac:dyDescent="0.25">
      <c r="E29">
        <f t="shared" si="1"/>
        <v>2500</v>
      </c>
      <c r="F29">
        <f t="shared" si="0"/>
        <v>9.9859901862559412E-5</v>
      </c>
    </row>
    <row r="30" spans="5:6" x14ac:dyDescent="0.25">
      <c r="E30">
        <f t="shared" si="1"/>
        <v>2600</v>
      </c>
      <c r="F30">
        <f t="shared" si="0"/>
        <v>9.7920690042817494E-5</v>
      </c>
    </row>
    <row r="31" spans="5:6" x14ac:dyDescent="0.25">
      <c r="E31">
        <f t="shared" si="1"/>
        <v>2700</v>
      </c>
      <c r="F31">
        <f t="shared" si="0"/>
        <v>9.6090235369330481E-5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P35"/>
  <sheetViews>
    <sheetView workbookViewId="0">
      <selection activeCell="N8" sqref="N8"/>
    </sheetView>
  </sheetViews>
  <sheetFormatPr defaultRowHeight="15" x14ac:dyDescent="0.25"/>
  <cols>
    <col min="6" max="6" width="13.85546875" customWidth="1"/>
    <col min="7" max="7" width="23.140625" customWidth="1"/>
    <col min="11" max="11" width="11.85546875" customWidth="1"/>
    <col min="12" max="12" width="12" bestFit="1" customWidth="1"/>
    <col min="14" max="14" width="11.42578125" customWidth="1"/>
    <col min="15" max="15" width="11" bestFit="1" customWidth="1"/>
  </cols>
  <sheetData>
    <row r="3" spans="6:16" x14ac:dyDescent="0.25">
      <c r="F3" t="s">
        <v>8</v>
      </c>
    </row>
    <row r="6" spans="6:16" x14ac:dyDescent="0.25">
      <c r="F6" t="s">
        <v>13</v>
      </c>
      <c r="G6" t="s">
        <v>14</v>
      </c>
      <c r="I6" t="s">
        <v>15</v>
      </c>
      <c r="J6" t="s">
        <v>1</v>
      </c>
      <c r="K6" t="s">
        <v>17</v>
      </c>
      <c r="L6" t="s">
        <v>9</v>
      </c>
      <c r="M6" t="s">
        <v>10</v>
      </c>
      <c r="N6" t="s">
        <v>16</v>
      </c>
      <c r="O6" t="s">
        <v>11</v>
      </c>
      <c r="P6" t="s">
        <v>12</v>
      </c>
    </row>
    <row r="7" spans="6:16" x14ac:dyDescent="0.25">
      <c r="F7" t="e">
        <f>1/(1+EXP(-1*G$7*SIN(N$7*O7)*EXP(I$7*J$7*K$7*L$7/(8.31*M$7))/(N$7*O7*(POWER(2,P$7)-1)*(2*P$7-3))))</f>
        <v>#DIV/0!</v>
      </c>
      <c r="G7">
        <v>10</v>
      </c>
      <c r="I7">
        <v>1</v>
      </c>
      <c r="J7">
        <v>100</v>
      </c>
      <c r="K7">
        <v>1</v>
      </c>
      <c r="L7">
        <f>POWER(10,-12)</f>
        <v>9.9999999999999998E-13</v>
      </c>
      <c r="M7">
        <v>300</v>
      </c>
      <c r="N7">
        <v>1000000</v>
      </c>
      <c r="O7">
        <v>0</v>
      </c>
      <c r="P7">
        <v>1</v>
      </c>
    </row>
    <row r="8" spans="6:16" x14ac:dyDescent="0.25">
      <c r="F8">
        <f t="shared" ref="F8:F35" si="0">1/(1+EXP(-1*G$7*SIN(N$7*O8)*EXP(I$7*J$7*K$7*L$7/(8.31*M$7))/(N$7*O8*(POWER(2,P$7)-1)*(2*P$7-3))))</f>
        <v>4.6160420500833784E-5</v>
      </c>
      <c r="O8">
        <v>9.9999999999999995E-8</v>
      </c>
    </row>
    <row r="9" spans="6:16" x14ac:dyDescent="0.25">
      <c r="F9">
        <f t="shared" si="0"/>
        <v>0.86000396591533979</v>
      </c>
      <c r="O9">
        <f>O8+0.000005</f>
        <v>5.1000000000000003E-6</v>
      </c>
    </row>
    <row r="10" spans="6:16" x14ac:dyDescent="0.25">
      <c r="F10">
        <f t="shared" si="0"/>
        <v>0.64996419570098884</v>
      </c>
      <c r="O10">
        <f t="shared" ref="O10:O35" si="1">O9+0.000005</f>
        <v>1.0100000000000002E-5</v>
      </c>
    </row>
    <row r="11" spans="6:16" x14ac:dyDescent="0.25">
      <c r="F11">
        <f t="shared" si="0"/>
        <v>0.40654275458269007</v>
      </c>
      <c r="O11">
        <f t="shared" si="1"/>
        <v>1.5100000000000001E-5</v>
      </c>
    </row>
    <row r="12" spans="6:16" x14ac:dyDescent="0.25">
      <c r="F12">
        <f t="shared" si="0"/>
        <v>0.38409536491870711</v>
      </c>
      <c r="O12">
        <f t="shared" si="1"/>
        <v>2.0100000000000001E-5</v>
      </c>
    </row>
    <row r="13" spans="6:16" x14ac:dyDescent="0.25">
      <c r="F13">
        <f t="shared" si="0"/>
        <v>0.5032604497343528</v>
      </c>
      <c r="O13">
        <f t="shared" si="1"/>
        <v>2.51E-5</v>
      </c>
    </row>
    <row r="14" spans="6:16" x14ac:dyDescent="0.25">
      <c r="F14">
        <f t="shared" si="0"/>
        <v>0.57968824279099274</v>
      </c>
      <c r="O14">
        <f t="shared" si="1"/>
        <v>3.01E-5</v>
      </c>
    </row>
    <row r="15" spans="6:16" x14ac:dyDescent="0.25">
      <c r="F15">
        <f t="shared" si="0"/>
        <v>0.53670466642590109</v>
      </c>
      <c r="O15">
        <f t="shared" si="1"/>
        <v>3.5099999999999999E-5</v>
      </c>
    </row>
    <row r="16" spans="6:16" x14ac:dyDescent="0.25">
      <c r="F16">
        <f t="shared" si="0"/>
        <v>0.45802867694256322</v>
      </c>
      <c r="O16">
        <f t="shared" si="1"/>
        <v>4.0099999999999999E-5</v>
      </c>
    </row>
    <row r="17" spans="6:15" x14ac:dyDescent="0.25">
      <c r="F17">
        <f t="shared" si="0"/>
        <v>0.45032531625552424</v>
      </c>
      <c r="O17">
        <f t="shared" si="1"/>
        <v>4.5099999999999998E-5</v>
      </c>
    </row>
    <row r="18" spans="6:15" x14ac:dyDescent="0.25">
      <c r="F18">
        <f t="shared" si="0"/>
        <v>0.50821923043282047</v>
      </c>
      <c r="O18">
        <f t="shared" si="1"/>
        <v>5.0099999999999998E-5</v>
      </c>
    </row>
    <row r="19" spans="6:15" x14ac:dyDescent="0.25">
      <c r="F19">
        <f t="shared" si="0"/>
        <v>0.54491271780452599</v>
      </c>
      <c r="O19">
        <f t="shared" si="1"/>
        <v>5.5099999999999998E-5</v>
      </c>
    </row>
    <row r="20" spans="6:15" x14ac:dyDescent="0.25">
      <c r="F20">
        <f t="shared" si="0"/>
        <v>0.51656508674008961</v>
      </c>
      <c r="O20">
        <f t="shared" si="1"/>
        <v>6.0099999999999997E-5</v>
      </c>
    </row>
    <row r="21" spans="6:15" x14ac:dyDescent="0.25">
      <c r="F21">
        <f t="shared" si="0"/>
        <v>0.47059670327831854</v>
      </c>
      <c r="O21">
        <f t="shared" si="1"/>
        <v>6.5099999999999997E-5</v>
      </c>
    </row>
    <row r="22" spans="6:15" x14ac:dyDescent="0.25">
      <c r="F22">
        <f t="shared" si="0"/>
        <v>0.4703184321325144</v>
      </c>
      <c r="O22">
        <f t="shared" si="1"/>
        <v>7.0099999999999996E-5</v>
      </c>
    </row>
    <row r="23" spans="6:15" x14ac:dyDescent="0.25">
      <c r="F23">
        <f t="shared" si="0"/>
        <v>0.50977980326264827</v>
      </c>
      <c r="O23">
        <f t="shared" si="1"/>
        <v>7.5099999999999996E-5</v>
      </c>
    </row>
    <row r="24" spans="6:15" x14ac:dyDescent="0.25">
      <c r="F24">
        <f t="shared" si="0"/>
        <v>0.53116876067376029</v>
      </c>
      <c r="O24">
        <f t="shared" si="1"/>
        <v>8.0099999999999995E-5</v>
      </c>
    </row>
    <row r="25" spans="6:15" x14ac:dyDescent="0.25">
      <c r="F25">
        <f t="shared" si="0"/>
        <v>0.50803308248325041</v>
      </c>
      <c r="O25">
        <f t="shared" si="1"/>
        <v>8.5099999999999995E-5</v>
      </c>
    </row>
    <row r="26" spans="6:15" x14ac:dyDescent="0.25">
      <c r="F26">
        <f t="shared" si="0"/>
        <v>0.47657660050210748</v>
      </c>
      <c r="O26">
        <f t="shared" si="1"/>
        <v>9.0099999999999995E-5</v>
      </c>
    </row>
    <row r="27" spans="6:15" x14ac:dyDescent="0.25">
      <c r="F27">
        <f t="shared" si="0"/>
        <v>0.48022210270285193</v>
      </c>
      <c r="O27">
        <f t="shared" si="1"/>
        <v>9.5099999999999994E-5</v>
      </c>
    </row>
    <row r="28" spans="6:15" x14ac:dyDescent="0.25">
      <c r="F28">
        <f t="shared" si="0"/>
        <v>0.51043174482100806</v>
      </c>
      <c r="O28">
        <f t="shared" si="1"/>
        <v>1.0009999999999999E-4</v>
      </c>
    </row>
    <row r="29" spans="6:15" x14ac:dyDescent="0.25">
      <c r="F29">
        <f t="shared" si="0"/>
        <v>0.52352549050787822</v>
      </c>
      <c r="O29">
        <f t="shared" si="1"/>
        <v>1.0509999999999999E-4</v>
      </c>
    </row>
    <row r="30" spans="6:15" x14ac:dyDescent="0.25">
      <c r="F30">
        <f t="shared" si="0"/>
        <v>0.50326419772341813</v>
      </c>
      <c r="O30">
        <f t="shared" si="1"/>
        <v>1.1009999999999999E-4</v>
      </c>
    </row>
    <row r="31" spans="6:15" x14ac:dyDescent="0.25">
      <c r="F31">
        <f t="shared" si="0"/>
        <v>0.48028422030205636</v>
      </c>
      <c r="O31">
        <f t="shared" si="1"/>
        <v>1.1509999999999999E-4</v>
      </c>
    </row>
    <row r="32" spans="6:15" x14ac:dyDescent="0.25">
      <c r="F32">
        <f t="shared" si="0"/>
        <v>0.48628585084158693</v>
      </c>
      <c r="O32">
        <f t="shared" si="1"/>
        <v>1.2009999999999999E-4</v>
      </c>
    </row>
    <row r="33" spans="6:15" x14ac:dyDescent="0.25">
      <c r="F33">
        <f t="shared" si="0"/>
        <v>0.51067628650915475</v>
      </c>
      <c r="O33">
        <f t="shared" si="1"/>
        <v>1.2510000000000001E-4</v>
      </c>
    </row>
    <row r="34" spans="6:15" x14ac:dyDescent="0.25">
      <c r="F34">
        <f t="shared" si="0"/>
        <v>0.51847980381758296</v>
      </c>
      <c r="O34">
        <f t="shared" si="1"/>
        <v>1.3010000000000002E-4</v>
      </c>
    </row>
    <row r="35" spans="6:15" x14ac:dyDescent="0.25">
      <c r="F35">
        <f t="shared" si="0"/>
        <v>0.50021309475225129</v>
      </c>
      <c r="O35">
        <f t="shared" si="1"/>
        <v>1.3510000000000003E-4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abSelected="1" topLeftCell="A13" workbookViewId="0">
      <selection activeCell="K44" sqref="K44"/>
    </sheetView>
  </sheetViews>
  <sheetFormatPr defaultRowHeight="15" x14ac:dyDescent="0.25"/>
  <cols>
    <col min="7" max="7" width="15.140625" customWidth="1"/>
    <col min="8" max="9" width="29.42578125" customWidth="1"/>
    <col min="10" max="10" width="29.140625" customWidth="1"/>
    <col min="11" max="11" width="22.42578125" customWidth="1"/>
    <col min="20" max="20" width="12" bestFit="1" customWidth="1"/>
  </cols>
  <sheetData>
    <row r="2" spans="1:21" x14ac:dyDescent="0.25">
      <c r="K2" t="s">
        <v>36</v>
      </c>
    </row>
    <row r="4" spans="1:21" x14ac:dyDescent="0.25">
      <c r="B4" t="s">
        <v>40</v>
      </c>
      <c r="G4" t="s">
        <v>18</v>
      </c>
    </row>
    <row r="5" spans="1:21" x14ac:dyDescent="0.25">
      <c r="B5" t="s">
        <v>44</v>
      </c>
      <c r="D5" t="s">
        <v>5</v>
      </c>
      <c r="I5" s="4" t="s">
        <v>37</v>
      </c>
      <c r="J5" t="s">
        <v>35</v>
      </c>
      <c r="K5" s="4" t="s">
        <v>34</v>
      </c>
      <c r="M5" s="5" t="s">
        <v>20</v>
      </c>
      <c r="R5" s="4" t="s">
        <v>21</v>
      </c>
      <c r="T5" t="s">
        <v>39</v>
      </c>
    </row>
    <row r="6" spans="1:21" ht="91.5" customHeight="1" x14ac:dyDescent="3.5">
      <c r="A6" t="s">
        <v>41</v>
      </c>
      <c r="B6">
        <v>96485.331999999995</v>
      </c>
      <c r="D6">
        <v>8.31</v>
      </c>
      <c r="G6" s="3" t="s">
        <v>42</v>
      </c>
      <c r="H6" s="3" t="s">
        <v>43</v>
      </c>
      <c r="I6" s="3"/>
      <c r="J6" s="3" t="s">
        <v>19</v>
      </c>
      <c r="L6" s="3" t="s">
        <v>38</v>
      </c>
      <c r="N6" s="3" t="s">
        <v>22</v>
      </c>
      <c r="O6" s="3" t="s">
        <v>23</v>
      </c>
      <c r="U6" t="s">
        <v>3</v>
      </c>
    </row>
    <row r="7" spans="1:21" ht="11.25" customHeight="1" x14ac:dyDescent="3.5">
      <c r="G7" s="6" t="s">
        <v>62</v>
      </c>
      <c r="H7" s="3"/>
      <c r="I7" s="3"/>
      <c r="J7" s="3"/>
      <c r="L7" s="3"/>
      <c r="N7" s="3"/>
      <c r="O7" s="3"/>
    </row>
    <row r="8" spans="1:21" x14ac:dyDescent="0.25">
      <c r="G8">
        <f>(1/(2*B$6))*(-K$8-SQRT(POWER(K$8,2)-(9.2*POWER(D$6,2)*POWER(I$8,2)*LN(O8/N8)/J$8/T$8)))</f>
        <v>-0.11287544466409304</v>
      </c>
      <c r="H8">
        <f>(1/(2*B$6))*(-K$8+SQRT(POWER(K$8,2)-(9.2*POWER(D$6,2)*POWER(I$8,2)*LN(O8/N8)/J$8/T$8)))</f>
        <v>1.959701763852191E-2</v>
      </c>
      <c r="I8">
        <v>300</v>
      </c>
      <c r="J8">
        <f>POWER(10,29)</f>
        <v>9.9999999999999991E+28</v>
      </c>
      <c r="K8">
        <v>9000</v>
      </c>
      <c r="N8">
        <v>139</v>
      </c>
      <c r="O8">
        <v>4</v>
      </c>
      <c r="R8" t="s">
        <v>24</v>
      </c>
      <c r="S8" t="s">
        <v>25</v>
      </c>
      <c r="T8">
        <f>POWER(2.8,2)*PI()*POWER(10,-30)</f>
        <v>2.4630086404143972E-29</v>
      </c>
    </row>
    <row r="9" spans="1:21" x14ac:dyDescent="0.25">
      <c r="G9">
        <f>(1/(2*B$6))*(-K$8-SQRT(POWER(K$8,2)-(9.2*POWER(D$6,2)*POWER(I$8,2)*LN(O9/N9)/J$8/T$8)))</f>
        <v>-7.1574132294628376E-2</v>
      </c>
      <c r="H9">
        <f>(1/(2*B$6))*(-K$8+SQRT(POWER(K$8,2)-(9.2*POWER(D$6,2)*POWER(I$8,2)*LN(O9/N9)/J$8/T$8)))</f>
        <v>-2.1704294730942736E-2</v>
      </c>
      <c r="N9">
        <v>12</v>
      </c>
      <c r="O9">
        <v>145</v>
      </c>
      <c r="R9" t="s">
        <v>26</v>
      </c>
      <c r="S9" t="s">
        <v>29</v>
      </c>
    </row>
    <row r="10" spans="1:21" x14ac:dyDescent="0.25">
      <c r="G10">
        <f>(1/(2*B$6))*(-K$8-SQRT(POWER(K$8,2)-(9.2*POWER(D$6,2)*POWER(I$8,2)*LN(O10/N10)/J$8/T$8)))</f>
        <v>-5.5354803780192821E-2</v>
      </c>
      <c r="H10">
        <f>(1/(2*B$6))*(-K$8+SQRT(POWER(K$8,2)-(9.2*POWER(D$6,2)*POWER(I$8,2)*LN(O10/N10)/J$8/T$8)))</f>
        <v>-3.7923623245378284E-2</v>
      </c>
      <c r="N10">
        <v>4</v>
      </c>
      <c r="O10">
        <v>116</v>
      </c>
      <c r="R10" t="s">
        <v>27</v>
      </c>
      <c r="S10" t="s">
        <v>28</v>
      </c>
    </row>
    <row r="11" spans="1:21" x14ac:dyDescent="0.25">
      <c r="G11">
        <f>(1/(2*B$6))*(-K$8-SQRT(POWER(K$8,2)-(9.2*POWER(D$6,2)*POWER(I$8,2)*LN(O11/N11)/J$8/T$8)))</f>
        <v>-9.3474601562911236E-2</v>
      </c>
      <c r="H11">
        <f>(1/(2*B$6))*(-K$8+SQRT(POWER(K$8,2)-(9.2*POWER(D$6,2)*POWER(I$8,2)*LN(O11/N11)/J$8/T$8)))</f>
        <v>1.9617453734013454E-4</v>
      </c>
      <c r="N11">
        <v>138</v>
      </c>
      <c r="O11">
        <v>134</v>
      </c>
      <c r="P11" t="s">
        <v>45</v>
      </c>
    </row>
    <row r="14" spans="1:21" x14ac:dyDescent="0.25">
      <c r="G14" t="s">
        <v>61</v>
      </c>
    </row>
    <row r="15" spans="1:21" x14ac:dyDescent="0.25">
      <c r="G15" t="s">
        <v>50</v>
      </c>
    </row>
    <row r="16" spans="1:21" x14ac:dyDescent="0.25">
      <c r="F16" t="s">
        <v>48</v>
      </c>
      <c r="G16">
        <f>(1/(2*B$6))*(-K$8-SQRT(POWER(K$8,2)-(9.2*POWER(D$6,2)*POWER(I$8,2)*LN(O16/N16)/J$8/T$8)))</f>
        <v>-9.3977364765416654E-2</v>
      </c>
      <c r="H16">
        <f>(1/(2*B$6))*(-K$8+SQRT(POWER(K$8,2)-(9.2*POWER(D$6,2)*POWER(I$8,2)*LN(O16/N16)/J$8/T$8)))</f>
        <v>6.9893773984552703E-4</v>
      </c>
      <c r="N16">
        <v>3</v>
      </c>
      <c r="O16">
        <v>2.7</v>
      </c>
    </row>
    <row r="17" spans="6:19" x14ac:dyDescent="0.25">
      <c r="F17" t="s">
        <v>49</v>
      </c>
      <c r="G17">
        <f>(1/(2*B$6))*(-K$8-SQRT(POWER(K$8,2)-(9.2*POWER(D$6,2)*POWER(I$8,2)*LN(O17/N17)/J$8/T$8)))</f>
        <v>-9.3185257753013992E-2</v>
      </c>
      <c r="H17">
        <f>(1/(2*B$6))*(-K$8+SQRT(POWER(K$8,2)-(9.2*POWER(D$6,2)*POWER(I$8,2)*LN(O17/N17)/J$8/T$8)))</f>
        <v>-9.3169272557124482E-5</v>
      </c>
      <c r="N17">
        <v>92.7</v>
      </c>
      <c r="O17">
        <v>94</v>
      </c>
    </row>
    <row r="18" spans="6:19" x14ac:dyDescent="0.25">
      <c r="F18" t="s">
        <v>51</v>
      </c>
      <c r="G18">
        <f>(1/(2*B$6))*(-K$8-SQRT(POWER(K$8,2)-(9.2*POWER(D$6,2)*POWER(I$8,2)*LN(O18/N18)/J$8/T$8)))</f>
        <v>-9.5913883677984799E-2</v>
      </c>
      <c r="H18">
        <f>(1/(2*B$6))*(-K$8+SQRT(POWER(K$8,2)-(9.2*POWER(D$6,2)*POWER(I$8,2)*LN(O18/N18)/J$8/T$8)))</f>
        <v>2.6354566524136808E-3</v>
      </c>
      <c r="N18">
        <v>3</v>
      </c>
      <c r="O18">
        <v>2</v>
      </c>
    </row>
    <row r="19" spans="6:19" x14ac:dyDescent="0.25">
      <c r="F19" t="s">
        <v>52</v>
      </c>
      <c r="G19">
        <f>(1/(2*B$6))*(-K$8-SQRT(POWER(K$8,2)-(9.2*POWER(D$6,2)*POWER(I$8,2)*LN(O19/N19)/J$8/T$8)))</f>
        <v>-9.3278427025571112E-2</v>
      </c>
      <c r="H19">
        <f>(1/(2*B$6))*(-K$8+SQRT(POWER(K$8,2)-(9.2*POWER(D$6,2)*POWER(I$8,2)*LN(O19/N19)/J$8/T$8)))</f>
        <v>0</v>
      </c>
      <c r="N19">
        <v>1.3</v>
      </c>
      <c r="O19">
        <v>1.3</v>
      </c>
    </row>
    <row r="21" spans="6:19" x14ac:dyDescent="0.25">
      <c r="G21" t="s">
        <v>53</v>
      </c>
    </row>
    <row r="22" spans="6:19" x14ac:dyDescent="0.25">
      <c r="F22" t="s">
        <v>56</v>
      </c>
      <c r="G22">
        <f>(1/(2*B$6))*(-K$8-SQRT(POWER(K$8,2)-(9.2*POWER(D$6,2)*POWER(I$8,2)*LN(O22/N22)/J$8/T$8)))</f>
        <v>-9.2628089344273856E-2</v>
      </c>
      <c r="H22">
        <f>(1/(2*B$6))*(-K$8+SQRT(POWER(K$8,2)-(9.2*POWER(D$6,2)*POWER(I$8,2)*LN(O22/N22)/J$8/T$8)))</f>
        <v>-6.5033768129726065E-4</v>
      </c>
      <c r="N22">
        <v>69</v>
      </c>
      <c r="O22">
        <v>76</v>
      </c>
    </row>
    <row r="23" spans="6:19" x14ac:dyDescent="0.25">
      <c r="F23" t="s">
        <v>55</v>
      </c>
      <c r="G23">
        <f>(1/(2*B$6))*(-K$8-SQRT(POWER(K$8,2)-(9.2*POWER(D$6,2)*POWER(I$8,2)*LN(O23/N23)/J$8/T$8)))</f>
        <v>-9.2529032111206902E-2</v>
      </c>
      <c r="H23">
        <f>(1/(2*B$6))*(-K$8+SQRT(POWER(K$8,2)-(9.2*POWER(D$6,2)*POWER(I$8,2)*LN(O23/N23)/J$8/T$8)))</f>
        <v>-7.4939491436420871E-4</v>
      </c>
      <c r="N23">
        <v>17</v>
      </c>
      <c r="O23">
        <v>19</v>
      </c>
    </row>
    <row r="24" spans="6:19" x14ac:dyDescent="0.25">
      <c r="F24" t="s">
        <v>54</v>
      </c>
      <c r="G24">
        <f>(1/(2*B$6))*(-K$8-SQRT(POWER(K$8,2)-(9.2*POWER(D$6,2)*POWER(I$8,2)*LN(O24/N24)/J$8/T$8)))</f>
        <v>-9.3278427025571112E-2</v>
      </c>
      <c r="H24">
        <f>(1/(2*B$6))*(-K$8+SQRT(POWER(K$8,2)-(9.2*POWER(D$6,2)*POWER(I$8,2)*LN(O24/N24)/J$8/T$8)))</f>
        <v>0</v>
      </c>
      <c r="N24">
        <v>1.4</v>
      </c>
      <c r="O24">
        <v>1.4</v>
      </c>
    </row>
    <row r="25" spans="6:19" x14ac:dyDescent="0.25">
      <c r="F25" t="s">
        <v>57</v>
      </c>
      <c r="G25">
        <f>(1/(2*B$6))*(-K$8-SQRT(POWER(K$8,2)-(9.2*POWER(D$6,2)*POWER(I$8,2)*LN(O25/N25)/J$8/T$8)))</f>
        <v>-9.2236526223097998E-2</v>
      </c>
      <c r="H25">
        <f>(1/(2*B$6))*(-K$8+SQRT(POWER(K$8,2)-(9.2*POWER(D$6,2)*POWER(I$8,2)*LN(O25/N25)/J$8/T$8)))</f>
        <v>-1.0419008024731015E-3</v>
      </c>
      <c r="N25">
        <v>0.6</v>
      </c>
      <c r="O25">
        <v>0.7</v>
      </c>
    </row>
    <row r="26" spans="6:19" x14ac:dyDescent="0.25">
      <c r="F26" t="s">
        <v>58</v>
      </c>
      <c r="G26">
        <f>(1/(2*B$6))*(-K$8-SQRT(POWER(K$8,2)-(9.2*POWER(D$6,2)*POWER(I$8,2)*LN(O26/N26)/J$8/T$8)))</f>
        <v>-9.3278427025571112E-2</v>
      </c>
      <c r="H26">
        <f>(1/(2*B$6))*(-K$8+SQRT(POWER(K$8,2)-(9.2*POWER(D$6,2)*POWER(I$8,2)*LN(O26/N26)/J$8/T$8)))</f>
        <v>0</v>
      </c>
      <c r="N26">
        <v>2</v>
      </c>
      <c r="O26">
        <v>2</v>
      </c>
    </row>
    <row r="27" spans="6:19" x14ac:dyDescent="0.25">
      <c r="F27" t="s">
        <v>59</v>
      </c>
    </row>
    <row r="28" spans="6:19" x14ac:dyDescent="0.25">
      <c r="F28" t="s">
        <v>60</v>
      </c>
      <c r="G28">
        <f>(1/(2*B$6))*(-K$8-SQRT(POWER(K$8,2)-(9.2*POWER(D$6,2)*POWER(I$8,2)*LN(O28/N28)/J$8/T$8)))</f>
        <v>-0.10932226871918256</v>
      </c>
      <c r="H28">
        <f>(1/(2*B$6))*(-K$8+SQRT(POWER(K$8,2)-(9.2*POWER(D$6,2)*POWER(I$8,2)*LN(O28/N28)/J$8/T$8)))</f>
        <v>1.6043841693611442E-2</v>
      </c>
      <c r="N28">
        <v>10</v>
      </c>
      <c r="O28">
        <v>0.6</v>
      </c>
    </row>
    <row r="29" spans="6:19" x14ac:dyDescent="0.25">
      <c r="R29" t="s">
        <v>30</v>
      </c>
      <c r="S29" t="s">
        <v>31</v>
      </c>
    </row>
    <row r="30" spans="6:19" x14ac:dyDescent="0.25">
      <c r="R30" t="s">
        <v>32</v>
      </c>
      <c r="S30" t="s">
        <v>33</v>
      </c>
    </row>
    <row r="40" spans="7:13" ht="87.75" x14ac:dyDescent="3.5">
      <c r="G40" t="s">
        <v>47</v>
      </c>
      <c r="M40" s="3"/>
    </row>
    <row r="41" spans="7:13" x14ac:dyDescent="0.25">
      <c r="H41" s="1" t="s">
        <v>46</v>
      </c>
      <c r="I41">
        <f>9.2*POWER(D$6,2)*POWER(I$8,2)*LN(O8/N8)/POWER(K$8,2)/T$8</f>
        <v>-1.0169205444127493E+29</v>
      </c>
    </row>
    <row r="42" spans="7:13" x14ac:dyDescent="0.25">
      <c r="I42">
        <f>9.2*POWER(D$6,2)*POWER(I$8,2)*LN(O9/N9)/POWER(K$8,2)/T$8</f>
        <v>7.1416626813684906E+28</v>
      </c>
    </row>
    <row r="43" spans="7:13" x14ac:dyDescent="0.25">
      <c r="I43">
        <f>9.2*POWER(D$6,2)*POWER(I$8,2)*LN(O10/N10)/POWER(K$8,2)/T$8</f>
        <v>9.6507863796984892E+28</v>
      </c>
    </row>
    <row r="44" spans="7:13" x14ac:dyDescent="0.25">
      <c r="I44">
        <f>9.2*POWER(D$6,2)*POWER(I$8,2)*LN(O11/N11)/POWER(K$8,2)/T$8</f>
        <v>-8.4301212918394205E+26</v>
      </c>
    </row>
    <row r="45" spans="7:13" x14ac:dyDescent="0.25">
      <c r="H45" s="1"/>
      <c r="I45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Nafanya</dc:creator>
  <cp:lastModifiedBy>Nafanya</cp:lastModifiedBy>
  <dcterms:created xsi:type="dcterms:W3CDTF">2021-03-10T11:29:26Z</dcterms:created>
  <dcterms:modified xsi:type="dcterms:W3CDTF">2022-07-26T21:41:28Z</dcterms:modified>
</cp:coreProperties>
</file>